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theme/themeOverride5.xml" ContentType="application/vnd.openxmlformats-officedocument.themeOverride+xml"/>
  <Override PartName="/xl/charts/chart25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ml.chartshapes+xml"/>
  <Override PartName="/xl/charts/chart26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theme/themeOverride8.xml" ContentType="application/vnd.openxmlformats-officedocument.themeOverride+xml"/>
  <Override PartName="/xl/charts/chart28.xml" ContentType="application/vnd.openxmlformats-officedocument.drawingml.chart+xml"/>
  <Override PartName="/xl/theme/themeOverride9.xml" ContentType="application/vnd.openxmlformats-officedocument.themeOverride+xml"/>
  <Override PartName="/xl/charts/chart29.xml" ContentType="application/vnd.openxmlformats-officedocument.drawingml.chart+xml"/>
  <Override PartName="/xl/theme/themeOverride10.xml" ContentType="application/vnd.openxmlformats-officedocument.themeOverride+xml"/>
  <Override PartName="/xl/charts/chart30.xml" ContentType="application/vnd.openxmlformats-officedocument.drawingml.chart+xml"/>
  <Override PartName="/xl/theme/themeOverride11.xml" ContentType="application/vnd.openxmlformats-officedocument.themeOverride+xml"/>
  <Override PartName="/xl/charts/chart31.xml" ContentType="application/vnd.openxmlformats-officedocument.drawingml.chart+xml"/>
  <Override PartName="/xl/theme/themeOverride12.xml" ContentType="application/vnd.openxmlformats-officedocument.themeOverride+xml"/>
  <Override PartName="/xl/charts/chart32.xml" ContentType="application/vnd.openxmlformats-officedocument.drawingml.chart+xml"/>
  <Override PartName="/xl/theme/themeOverride13.xml" ContentType="application/vnd.openxmlformats-officedocument.themeOverride+xml"/>
  <Override PartName="/xl/charts/chart33.xml" ContentType="application/vnd.openxmlformats-officedocument.drawingml.chart+xml"/>
  <Override PartName="/xl/theme/themeOverride14.xml" ContentType="application/vnd.openxmlformats-officedocument.themeOverride+xml"/>
  <Override PartName="/xl/charts/chart34.xml" ContentType="application/vnd.openxmlformats-officedocument.drawingml.chart+xml"/>
  <Override PartName="/xl/theme/themeOverride15.xml" ContentType="application/vnd.openxmlformats-officedocument.themeOverride+xml"/>
  <Override PartName="/xl/charts/chart35.xml" ContentType="application/vnd.openxmlformats-officedocument.drawingml.chart+xml"/>
  <Override PartName="/xl/theme/themeOverride16.xml" ContentType="application/vnd.openxmlformats-officedocument.themeOverride+xml"/>
  <Override PartName="/xl/charts/chart36.xml" ContentType="application/vnd.openxmlformats-officedocument.drawingml.chart+xml"/>
  <Override PartName="/xl/theme/themeOverride17.xml" ContentType="application/vnd.openxmlformats-officedocument.themeOverride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8.xml" ContentType="application/vnd.openxmlformats-officedocument.drawing+xml"/>
  <Override PartName="/xl/charts/chart45.xml" ContentType="application/vnd.openxmlformats-officedocument.drawingml.chart+xml"/>
  <Override PartName="/xl/theme/themeOverride18.xml" ContentType="application/vnd.openxmlformats-officedocument.themeOverride+xml"/>
  <Override PartName="/xl/charts/chart46.xml" ContentType="application/vnd.openxmlformats-officedocument.drawingml.chart+xml"/>
  <Override PartName="/xl/theme/themeOverride19.xml" ContentType="application/vnd.openxmlformats-officedocument.themeOverride+xml"/>
  <Override PartName="/xl/charts/chart47.xml" ContentType="application/vnd.openxmlformats-officedocument.drawingml.chart+xml"/>
  <Override PartName="/xl/theme/themeOverride20.xml" ContentType="application/vnd.openxmlformats-officedocument.themeOverride+xml"/>
  <Override PartName="/xl/charts/chart48.xml" ContentType="application/vnd.openxmlformats-officedocument.drawingml.chart+xml"/>
  <Override PartName="/xl/theme/themeOverride21.xml" ContentType="application/vnd.openxmlformats-officedocument.themeOverride+xml"/>
  <Override PartName="/xl/charts/chart49.xml" ContentType="application/vnd.openxmlformats-officedocument.drawingml.chart+xml"/>
  <Override PartName="/xl/theme/themeOverride22.xml" ContentType="application/vnd.openxmlformats-officedocument.themeOverride+xml"/>
  <Override PartName="/xl/charts/chart50.xml" ContentType="application/vnd.openxmlformats-officedocument.drawingml.chart+xml"/>
  <Override PartName="/xl/theme/themeOverride23.xml" ContentType="application/vnd.openxmlformats-officedocument.themeOverride+xml"/>
  <Override PartName="/xl/drawings/drawing9.xml" ContentType="application/vnd.openxmlformats-officedocument.drawing+xml"/>
  <Override PartName="/xl/charts/chart51.xml" ContentType="application/vnd.openxmlformats-officedocument.drawingml.chart+xml"/>
  <Override PartName="/xl/theme/themeOverride24.xml" ContentType="application/vnd.openxmlformats-officedocument.themeOverride+xml"/>
  <Override PartName="/xl/charts/chart52.xml" ContentType="application/vnd.openxmlformats-officedocument.drawingml.chart+xml"/>
  <Override PartName="/xl/theme/themeOverride25.xml" ContentType="application/vnd.openxmlformats-officedocument.themeOverride+xml"/>
  <Override PartName="/xl/charts/chart53.xml" ContentType="application/vnd.openxmlformats-officedocument.drawingml.chart+xml"/>
  <Override PartName="/xl/theme/themeOverride26.xml" ContentType="application/vnd.openxmlformats-officedocument.themeOverride+xml"/>
  <Override PartName="/xl/charts/chart54.xml" ContentType="application/vnd.openxmlformats-officedocument.drawingml.chart+xml"/>
  <Override PartName="/xl/theme/themeOverride27.xml" ContentType="application/vnd.openxmlformats-officedocument.themeOverride+xml"/>
  <Override PartName="/xl/charts/chart55.xml" ContentType="application/vnd.openxmlformats-officedocument.drawingml.chart+xml"/>
  <Override PartName="/xl/theme/themeOverride28.xml" ContentType="application/vnd.openxmlformats-officedocument.themeOverride+xml"/>
  <Override PartName="/xl/charts/chart56.xml" ContentType="application/vnd.openxmlformats-officedocument.drawingml.chart+xml"/>
  <Override PartName="/xl/theme/themeOverride29.xml" ContentType="application/vnd.openxmlformats-officedocument.themeOverride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0.xml" ContentType="application/vnd.openxmlformats-officedocument.drawing+xml"/>
  <Override PartName="/xl/charts/chart59.xml" ContentType="application/vnd.openxmlformats-officedocument.drawingml.chart+xml"/>
  <Override PartName="/xl/theme/themeOverride30.xml" ContentType="application/vnd.openxmlformats-officedocument.themeOverride+xml"/>
  <Override PartName="/xl/charts/chart60.xml" ContentType="application/vnd.openxmlformats-officedocument.drawingml.chart+xml"/>
  <Override PartName="/xl/theme/themeOverride31.xml" ContentType="application/vnd.openxmlformats-officedocument.themeOverride+xml"/>
  <Override PartName="/xl/charts/chart61.xml" ContentType="application/vnd.openxmlformats-officedocument.drawingml.chart+xml"/>
  <Override PartName="/xl/theme/themeOverride32.xml" ContentType="application/vnd.openxmlformats-officedocument.themeOverride+xml"/>
  <Override PartName="/xl/charts/chart62.xml" ContentType="application/vnd.openxmlformats-officedocument.drawingml.chart+xml"/>
  <Override PartName="/xl/theme/themeOverride33.xml" ContentType="application/vnd.openxmlformats-officedocument.themeOverride+xml"/>
  <Override PartName="/xl/charts/chart63.xml" ContentType="application/vnd.openxmlformats-officedocument.drawingml.chart+xml"/>
  <Override PartName="/xl/theme/themeOverride34.xml" ContentType="application/vnd.openxmlformats-officedocument.themeOverride+xml"/>
  <Override PartName="/xl/drawings/drawing11.xml" ContentType="application/vnd.openxmlformats-officedocument.drawing+xml"/>
  <Override PartName="/xl/charts/chart64.xml" ContentType="application/vnd.openxmlformats-officedocument.drawingml.chart+xml"/>
  <Override PartName="/xl/theme/themeOverride35.xml" ContentType="application/vnd.openxmlformats-officedocument.themeOverride+xml"/>
  <Override PartName="/xl/charts/chart65.xml" ContentType="application/vnd.openxmlformats-officedocument.drawingml.chart+xml"/>
  <Override PartName="/xl/theme/themeOverride36.xml" ContentType="application/vnd.openxmlformats-officedocument.themeOverride+xml"/>
  <Override PartName="/xl/charts/chart66.xml" ContentType="application/vnd.openxmlformats-officedocument.drawingml.chart+xml"/>
  <Override PartName="/xl/theme/themeOverride37.xml" ContentType="application/vnd.openxmlformats-officedocument.themeOverride+xml"/>
  <Override PartName="/xl/charts/chart67.xml" ContentType="application/vnd.openxmlformats-officedocument.drawingml.chart+xml"/>
  <Override PartName="/xl/theme/themeOverride38.xml" ContentType="application/vnd.openxmlformats-officedocument.themeOverride+xml"/>
  <Override PartName="/xl/charts/chart68.xml" ContentType="application/vnd.openxmlformats-officedocument.drawingml.chart+xml"/>
  <Override PartName="/xl/theme/themeOverride39.xml" ContentType="application/vnd.openxmlformats-officedocument.themeOverride+xml"/>
  <Override PartName="/xl/charts/chart69.xml" ContentType="application/vnd.openxmlformats-officedocument.drawingml.chart+xml"/>
  <Override PartName="/xl/theme/themeOverride40.xml" ContentType="application/vnd.openxmlformats-officedocument.themeOverride+xml"/>
  <Override PartName="/xl/charts/chart70.xml" ContentType="application/vnd.openxmlformats-officedocument.drawingml.chart+xml"/>
  <Override PartName="/xl/theme/themeOverride41.xml" ContentType="application/vnd.openxmlformats-officedocument.themeOverride+xml"/>
  <Override PartName="/xl/charts/chart71.xml" ContentType="application/vnd.openxmlformats-officedocument.drawingml.chart+xml"/>
  <Override PartName="/xl/theme/themeOverride42.xml" ContentType="application/vnd.openxmlformats-officedocument.themeOverride+xml"/>
  <Override PartName="/xl/drawings/drawing12.xml" ContentType="application/vnd.openxmlformats-officedocument.drawing+xml"/>
  <Override PartName="/xl/charts/chart72.xml" ContentType="application/vnd.openxmlformats-officedocument.drawingml.chart+xml"/>
  <Override PartName="/xl/theme/themeOverride43.xml" ContentType="application/vnd.openxmlformats-officedocument.themeOverride+xml"/>
  <Override PartName="/xl/charts/chart73.xml" ContentType="application/vnd.openxmlformats-officedocument.drawingml.chart+xml"/>
  <Override PartName="/xl/theme/themeOverride44.xml" ContentType="application/vnd.openxmlformats-officedocument.themeOverride+xml"/>
  <Override PartName="/xl/charts/chart74.xml" ContentType="application/vnd.openxmlformats-officedocument.drawingml.chart+xml"/>
  <Override PartName="/xl/theme/themeOverride45.xml" ContentType="application/vnd.openxmlformats-officedocument.themeOverride+xml"/>
  <Override PartName="/xl/drawings/drawing13.xml" ContentType="application/vnd.openxmlformats-officedocument.drawing+xml"/>
  <Override PartName="/xl/charts/chart75.xml" ContentType="application/vnd.openxmlformats-officedocument.drawingml.chart+xml"/>
  <Override PartName="/xl/theme/themeOverride46.xml" ContentType="application/vnd.openxmlformats-officedocument.themeOverride+xml"/>
  <Override PartName="/xl/charts/chart76.xml" ContentType="application/vnd.openxmlformats-officedocument.drawingml.chart+xml"/>
  <Override PartName="/xl/theme/themeOverride47.xml" ContentType="application/vnd.openxmlformats-officedocument.themeOverride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95" windowWidth="28530" windowHeight="11460" tabRatio="826"/>
  </bookViews>
  <sheets>
    <sheet name="Innehåll" sheetId="1" r:id="rId1"/>
    <sheet name="Bakgrund" sheetId="28" r:id="rId2"/>
    <sheet name="Svenska bolånetagare" sheetId="29" r:id="rId3"/>
    <sheet name="Amorteringarna ökade kraftigt" sheetId="49" r:id="rId4"/>
    <sheet name="Hushållens betalningsförmåga" sheetId="41" r:id="rId5"/>
    <sheet name="Bilaga 1" sheetId="42" r:id="rId6"/>
    <sheet name="Belåningsgrad" sheetId="32" r:id="rId7"/>
    <sheet name="Blancolån" sheetId="33" r:id="rId8"/>
    <sheet name="Skuldkvot" sheetId="34" r:id="rId9"/>
    <sheet name="Amortering" sheetId="35" r:id="rId10"/>
    <sheet name="Ränte- och skuldbetalningskvot" sheetId="50" r:id="rId11"/>
    <sheet name="Månadsöverskott" sheetId="51" r:id="rId12"/>
    <sheet name="Stresstester" sheetId="52" r:id="rId13"/>
    <sheet name="Data över befintliga lån" sheetId="39" r:id="rId14"/>
    <sheet name="Blad1" sheetId="46" r:id="rId15"/>
    <sheet name="Blad2" sheetId="47" r:id="rId16"/>
  </sheets>
  <definedNames>
    <definedName name="_AMO_UniqueIdentifier" hidden="1">"'1563ae42-3d0e-4da4-ad94-ed0f025f3564'"</definedName>
    <definedName name="_ftn1" localSheetId="2">'Svenska bolånetagare'!#REF!</definedName>
    <definedName name="_Toc380059916" localSheetId="4">'Hushållens betalningsförmåga'!#REF!</definedName>
    <definedName name="_Toc381721460" localSheetId="2">'Svenska bolånetagare'!$C$149</definedName>
    <definedName name="_Toc381721461" localSheetId="2">'Svenska bolånetagare'!$L$149</definedName>
    <definedName name="_Toc381721464" localSheetId="4">'Hushållens betalningsförmåga'!$B$2</definedName>
  </definedNames>
  <calcPr calcId="145621"/>
</workbook>
</file>

<file path=xl/calcChain.xml><?xml version="1.0" encoding="utf-8"?>
<calcChain xmlns="http://schemas.openxmlformats.org/spreadsheetml/2006/main">
  <c r="P259" i="49" l="1"/>
  <c r="O259" i="49"/>
  <c r="P258" i="49"/>
  <c r="O258" i="49"/>
  <c r="P257" i="49"/>
  <c r="O257" i="49"/>
  <c r="P256" i="49"/>
  <c r="O256" i="49"/>
  <c r="P255" i="49"/>
  <c r="O255" i="49"/>
  <c r="P254" i="49"/>
  <c r="O254" i="49"/>
  <c r="P253" i="49"/>
  <c r="O253" i="49"/>
  <c r="P252" i="49"/>
  <c r="O252" i="49"/>
  <c r="P251" i="49"/>
  <c r="O251" i="49"/>
  <c r="P250" i="49"/>
  <c r="O250" i="49"/>
  <c r="P249" i="49"/>
  <c r="O249" i="49"/>
  <c r="P248" i="49"/>
  <c r="O248" i="49"/>
</calcChain>
</file>

<file path=xl/sharedStrings.xml><?xml version="1.0" encoding="utf-8"?>
<sst xmlns="http://schemas.openxmlformats.org/spreadsheetml/2006/main" count="800" uniqueCount="313">
  <si>
    <t>Totalt</t>
  </si>
  <si>
    <t>Ålder</t>
  </si>
  <si>
    <t>0-25</t>
  </si>
  <si>
    <t>Storgöteborg</t>
  </si>
  <si>
    <t>Stormalmö</t>
  </si>
  <si>
    <t>Storstockholm</t>
  </si>
  <si>
    <t>Övriga landet</t>
  </si>
  <si>
    <t>Småhus</t>
  </si>
  <si>
    <t>0-150</t>
  </si>
  <si>
    <t>Skuldkvoter</t>
  </si>
  <si>
    <t>Källa: Bankernas beräkningar</t>
  </si>
  <si>
    <t>51-65 år</t>
  </si>
  <si>
    <t>Procent</t>
  </si>
  <si>
    <t>301-450</t>
  </si>
  <si>
    <t>451-600</t>
  </si>
  <si>
    <t>601-750</t>
  </si>
  <si>
    <t>751-900</t>
  </si>
  <si>
    <t xml:space="preserve">Variablerna är fördefinierade av FI och bankerna har själva summerat de underliggande uppgifterna och rapporterat det beräknade resultatet på aggregerad nivå. </t>
  </si>
  <si>
    <t>Samtliga diagram i denna flik avser nya lån (stickprovet).</t>
  </si>
  <si>
    <t>Andel hushåll, procent</t>
  </si>
  <si>
    <t>Region</t>
  </si>
  <si>
    <t>Skuldkvot</t>
  </si>
  <si>
    <t>DIAGRAMBILAGA</t>
  </si>
  <si>
    <t>Innehåll</t>
  </si>
  <si>
    <t>Räntekvot</t>
  </si>
  <si>
    <t>Amortering</t>
  </si>
  <si>
    <t>Stresstester</t>
  </si>
  <si>
    <t>Belåningsgrader</t>
  </si>
  <si>
    <t>Diagram i rapporten</t>
  </si>
  <si>
    <t>Källa: FI:s stickprov</t>
  </si>
  <si>
    <t>Blancolån</t>
  </si>
  <si>
    <t>Hur mycket har hushållen kvar att leva på?</t>
  </si>
  <si>
    <t>Stresstester </t>
  </si>
  <si>
    <t>Konsumentverket</t>
  </si>
  <si>
    <t>Schablonkostnader</t>
  </si>
  <si>
    <t>1 vuxen</t>
  </si>
  <si>
    <t>2 vuxna</t>
  </si>
  <si>
    <t>per barn</t>
  </si>
  <si>
    <t>Bostadsrätt (inkl avgift)</t>
  </si>
  <si>
    <t>Bakgrund</t>
  </si>
  <si>
    <t>Svenska bolånetagare</t>
  </si>
  <si>
    <t>Övriga diagram, efter område</t>
  </si>
  <si>
    <t>Anm. Siffrorna avser genomsnitt per hushåll, vilket till exempel innebär att genomsnittlig disponibel inkomst kan avse inkomsten för fler än en person.</t>
  </si>
  <si>
    <t>Stor-stockholm</t>
  </si>
  <si>
    <t>Stor-göteborg</t>
  </si>
  <si>
    <t>Stor-malmö</t>
  </si>
  <si>
    <t>Andel av volym nya lån (%)</t>
  </si>
  <si>
    <t>Genomsnittligt marknadsvärde på bostaden (kr)</t>
  </si>
  <si>
    <t>150-300</t>
  </si>
  <si>
    <t>Andel hushåll med blancolån i olika regioner</t>
  </si>
  <si>
    <t>Genomsnittlig disponibel inkomst (kr/mån)</t>
  </si>
  <si>
    <t>Andel av antal hushåll (%)</t>
  </si>
  <si>
    <t>Driftskostnader</t>
  </si>
  <si>
    <t>Fritidshus</t>
  </si>
  <si>
    <t>Bilaga 1.</t>
  </si>
  <si>
    <t>Andel hushåll med blancolån i olika skuldkvotsintervall</t>
  </si>
  <si>
    <t>Övriga stora städer</t>
  </si>
  <si>
    <t>procent</t>
  </si>
  <si>
    <t>Schablonkostnader i FI:s månadskalkyl</t>
  </si>
  <si>
    <t>Stickprov</t>
  </si>
  <si>
    <t>Belåningsgrad för olika säkerhetsobjekt</t>
  </si>
  <si>
    <t>Belåningsgrad för olika familjetyper</t>
  </si>
  <si>
    <t>Fördelning belåningsgrader över 85 procent</t>
  </si>
  <si>
    <t>Fördelning belåningsgrader för olika regioner</t>
  </si>
  <si>
    <t>Belåningsgrad i olika skuldkvotsgrupper</t>
  </si>
  <si>
    <t>Samtliga diagram i denna flik avser befintliga lån i bolånestocken</t>
  </si>
  <si>
    <t>Belåningsgrad</t>
  </si>
  <si>
    <t>25-50</t>
  </si>
  <si>
    <t>50-75</t>
  </si>
  <si>
    <t>75-85</t>
  </si>
  <si>
    <t>Fördelning belåningsgrader</t>
  </si>
  <si>
    <t xml:space="preserve">Anm. Belåningsgraden avser ett volymviktat genomsnitt, det vill säga att den är framräknad med hänsyn </t>
  </si>
  <si>
    <t>tagen till lånens storlek så att stora lån får större påverkan på genomsnittet.</t>
  </si>
  <si>
    <t>Inkomstdecil</t>
  </si>
  <si>
    <t>Genomsnittliga skuldkvoter, procent</t>
  </si>
  <si>
    <t>Skuldkvot, procent</t>
  </si>
  <si>
    <t>300-450</t>
  </si>
  <si>
    <t>450-600</t>
  </si>
  <si>
    <t>600-750</t>
  </si>
  <si>
    <t>750-900</t>
  </si>
  <si>
    <t>Genomsnittlig skuldkvot, procent</t>
  </si>
  <si>
    <t>Säkerhetstyp</t>
  </si>
  <si>
    <t>Bostadsrätt</t>
  </si>
  <si>
    <t>Familjetyp</t>
  </si>
  <si>
    <t>Ensamstående utan barn</t>
  </si>
  <si>
    <t>Sambo utan barn</t>
  </si>
  <si>
    <t>Ensamstående med barn</t>
  </si>
  <si>
    <t>Sambo med barn</t>
  </si>
  <si>
    <t>Belåningsgrad, procent</t>
  </si>
  <si>
    <t>50-70</t>
  </si>
  <si>
    <t>70-85</t>
  </si>
  <si>
    <t>över 85</t>
  </si>
  <si>
    <t>0-5</t>
  </si>
  <si>
    <t>Månadsöverskott, tusen kronor</t>
  </si>
  <si>
    <t>5-10</t>
  </si>
  <si>
    <t>10-15</t>
  </si>
  <si>
    <t>15-20</t>
  </si>
  <si>
    <t>20-25</t>
  </si>
  <si>
    <t>25-30</t>
  </si>
  <si>
    <t>Utan amortering</t>
  </si>
  <si>
    <t>Med amortering</t>
  </si>
  <si>
    <t>Räntepåslag, procentenheter</t>
  </si>
  <si>
    <t>Andel hushåll i olika överskottsintervall</t>
  </si>
  <si>
    <t>Andel hushåll med underskott</t>
  </si>
  <si>
    <t>Arbetslöshet, procent</t>
  </si>
  <si>
    <t>Prisfall</t>
  </si>
  <si>
    <t>Anm. Siffrorna avser genomsnitt per hushåll, vilket till exempel innebär att genomsnittlig disponibel inkomst kan avse inkomster för fler än en person.</t>
  </si>
  <si>
    <t>Aritmetiskt medel</t>
  </si>
  <si>
    <t>Genomsnittliga belåningsgrader, procent</t>
  </si>
  <si>
    <t>51-65</t>
  </si>
  <si>
    <t>Över 65</t>
  </si>
  <si>
    <t>Andel hushåll med blancolån, procent</t>
  </si>
  <si>
    <t>5: 34 342–39 155 kr, 6: 39 155–43 576 kr, 7: 43 576–48 180 kr, 8: 48 180–54 167 kr, 9: 54 167–63 684 kr och 10: 63 684–732 315 kr.</t>
  </si>
  <si>
    <t>Anm. Avser skuldkvoter för hushållens totala lån.</t>
  </si>
  <si>
    <t xml:space="preserve">Anm. Gränsvärden för inkomstdecilerna är 1: 0–20 626 kr, 2: 20 626–24 473 kr, 3: 24 473–29 100 kr, 4: 29 100–34 342 kr, </t>
  </si>
  <si>
    <t>Andel hushåll som amorterar, procent</t>
  </si>
  <si>
    <t xml:space="preserve">Källa: FI:s stickprov </t>
  </si>
  <si>
    <t>Anm. Visar antalet hushåll i olika belåningsgradsintervall som andel av totala antalet hushåll.</t>
  </si>
  <si>
    <t>Anm. Amortering enligt låneavtal.</t>
  </si>
  <si>
    <t>Utan a-kassa</t>
  </si>
  <si>
    <t>Med a-kassa</t>
  </si>
  <si>
    <t>Ökad arbetslöshet, procent</t>
  </si>
  <si>
    <t>Andel med underskott, procent (höger axel)</t>
  </si>
  <si>
    <t>Anm. Utan amortering.</t>
  </si>
  <si>
    <t>Faktisk amortering</t>
  </si>
  <si>
    <t>Skuldbetalningskvot</t>
  </si>
  <si>
    <t>Skuldbetalningskvot avser nuvarande amorteringsplaner.</t>
  </si>
  <si>
    <t xml:space="preserve">Amn. Visar räntebetalningar samt summan av räntebetalningar och amorteringar som andel av hushållens disponibla inkomst. </t>
  </si>
  <si>
    <t>Skuldbetalningskvot avser amortering enligt låneavtal.</t>
  </si>
  <si>
    <t>Anm. Faktisk amortering avser amortering enligt låneavtal.</t>
  </si>
  <si>
    <t>Månadsöverskott (kr)</t>
  </si>
  <si>
    <t>Andel hushåll med underskott och belåningsgrad över 100%, procent</t>
  </si>
  <si>
    <t>Hushållens betalningsförmåga</t>
  </si>
  <si>
    <t>Genomsnittlig belåningsgrad, procent</t>
  </si>
  <si>
    <t xml:space="preserve">Region </t>
  </si>
  <si>
    <t>85-90</t>
  </si>
  <si>
    <t>90-95</t>
  </si>
  <si>
    <t>95-100</t>
  </si>
  <si>
    <t xml:space="preserve">Anm. Visar antalet hushåll i olika belåningsgradsintervall (över 85,5%) som andel av totala antalet hushåll i stickprovet av nya lån.
</t>
  </si>
  <si>
    <t>Andel hushåll med blancolån i olika inkomstdeciler</t>
  </si>
  <si>
    <t>Genomsnittlig skuldkvoter, procent</t>
  </si>
  <si>
    <t>Andel som amorterar</t>
  </si>
  <si>
    <t>Andel av inkomst</t>
  </si>
  <si>
    <t>Andel av skuld</t>
  </si>
  <si>
    <t>Andel av inkomst (höger axel)</t>
  </si>
  <si>
    <t>Andel av skuld (höger axel)</t>
  </si>
  <si>
    <t>Månadsöverskott som andel av disponibel inkomst i olika belåningsgradsintervall</t>
  </si>
  <si>
    <t>Anm. Faktiska betalningar (avser ränta och amortering enligt avtal vid låntetillfället).</t>
  </si>
  <si>
    <t>Andel av disponibel inkomst, procent</t>
  </si>
  <si>
    <t xml:space="preserve">Anm. 7 % ränta, utan amorteringar. </t>
  </si>
  <si>
    <t>Månadsöverskott som andel av disponibel inkomst i olika skuldkvotsintervall</t>
  </si>
  <si>
    <t>Månadsöverskott som andel av disponibel inkomst i olika inkomstgrupper</t>
  </si>
  <si>
    <t>Månadsöverskott som andel av disponibel inkomst i olika regioner</t>
  </si>
  <si>
    <t>Andel hushåll med underskott vid ökad arbetslöshet</t>
  </si>
  <si>
    <t>Variationsbredd</t>
  </si>
  <si>
    <t>min</t>
  </si>
  <si>
    <t>max</t>
  </si>
  <si>
    <t>Andel hushåll med underskott vid ökad arbetslöshet, ingen A-kassa</t>
  </si>
  <si>
    <t>Andel hushåll med underskott vid ökad arbetslöshet och husprisfall på 20 procent</t>
  </si>
  <si>
    <t>Anm. Avser volymviktad belåningsgrad</t>
  </si>
  <si>
    <t>Volymviktad belåningsgrad, procent</t>
  </si>
  <si>
    <t>År</t>
  </si>
  <si>
    <t>Andel av bolånestocken, procent</t>
  </si>
  <si>
    <t>Aggregerad amortering som andel av skuld i olika belåningsgradsintervall</t>
  </si>
  <si>
    <t>Ränte- och skuldbetalningskvot</t>
  </si>
  <si>
    <t>Månadsöverskott</t>
  </si>
  <si>
    <t>Befintliga lån</t>
  </si>
  <si>
    <t>31-50</t>
  </si>
  <si>
    <t>18-30</t>
  </si>
  <si>
    <t>Enbart bolån</t>
  </si>
  <si>
    <t>Totala skulder</t>
  </si>
  <si>
    <t>Anm. Avser bolån och totala skulder som andel av disponibel inkomst.</t>
  </si>
  <si>
    <t>Amortering som andel av lån, procent</t>
  </si>
  <si>
    <t>18-30 år</t>
  </si>
  <si>
    <t>31-50 år</t>
  </si>
  <si>
    <t>Anm. Beräkningen med ökad arbetslöshet utgår från 2 procent ränta samtliga år.</t>
  </si>
  <si>
    <t>Ränta 7 procent</t>
  </si>
  <si>
    <t>Ökad arbetslöshet 10 procent</t>
  </si>
  <si>
    <t>2 vuxna, 2 barn</t>
  </si>
  <si>
    <t>Upp till 30</t>
  </si>
  <si>
    <t>Skuldkvot för olika familjetyper</t>
  </si>
  <si>
    <t>Skuldkvot för olika säkerhetsobjekt</t>
  </si>
  <si>
    <t>Skuldkvoter i olika regioner</t>
  </si>
  <si>
    <t>Skuldkvot i olika belåningsgradsgrupper</t>
  </si>
  <si>
    <t>Den svenska bolånemarknaden</t>
  </si>
  <si>
    <t>Genomsnittlig skuld (kr)</t>
  </si>
  <si>
    <r>
      <t>Genomsn</t>
    </r>
    <r>
      <rPr>
        <b/>
        <sz val="11"/>
        <rFont val="Calibri"/>
        <family val="2"/>
      </rPr>
      <t>ittlig skuld</t>
    </r>
    <r>
      <rPr>
        <b/>
        <sz val="11"/>
        <color rgb="FF000000"/>
        <rFont val="Calibri"/>
        <family val="2"/>
      </rPr>
      <t xml:space="preserve"> (kr)</t>
    </r>
  </si>
  <si>
    <t>Under 0</t>
  </si>
  <si>
    <t>Över 30</t>
  </si>
  <si>
    <t>Över 85</t>
  </si>
  <si>
    <t>Över 900</t>
  </si>
  <si>
    <t>Anm. Andel hushåll inom varje åldersintervall som har tagit ett blancolån.</t>
  </si>
  <si>
    <t>Över 100</t>
  </si>
  <si>
    <t xml:space="preserve">Över 85 </t>
  </si>
  <si>
    <t>Över 65 år</t>
  </si>
  <si>
    <t>Amortering som andel av inkomst för olika belåningsgrader</t>
  </si>
  <si>
    <t>Amortering som andel av inkomst för olika skuldkvoter, nya lån</t>
  </si>
  <si>
    <t>Andel hushåll med underskott, procent</t>
  </si>
  <si>
    <t>Tabell 1. Geografisk fördelning av hushållen i stickprovet </t>
  </si>
  <si>
    <t>Tabell 2. Åldersfördelning av hushållen i stickprovet</t>
  </si>
  <si>
    <t>Anm: Skuldkvoter från respektive bolåneundersökning. De streckade delen av staplarna för 2016 visar förväntade skuldkvoter utan amorteringskravet.</t>
  </si>
  <si>
    <t>Förväntat</t>
  </si>
  <si>
    <t>Genomsnittliga skuldkvoter, nya lån</t>
  </si>
  <si>
    <t>Marknadsvärde</t>
  </si>
  <si>
    <t>Grupp 1</t>
  </si>
  <si>
    <t>Grupp 2</t>
  </si>
  <si>
    <t>Stockholm</t>
  </si>
  <si>
    <t>Malmö</t>
  </si>
  <si>
    <t>Övriga storstäder</t>
  </si>
  <si>
    <t>2 vuxna med barn</t>
  </si>
  <si>
    <t>1 vuxen med barn</t>
  </si>
  <si>
    <t>1 vuxen utan barn</t>
  </si>
  <si>
    <t>2 vuxna utan barn</t>
  </si>
  <si>
    <t>75 år</t>
  </si>
  <si>
    <t>50 år</t>
  </si>
  <si>
    <t>25 år</t>
  </si>
  <si>
    <t>Tabell 3. Genomnsnittliga skulder, marknadsvärden och inkomster i tidigare stickprov.</t>
  </si>
  <si>
    <t>Diagram 3. Genomsnittlig belåningsgrad, nya lån</t>
  </si>
  <si>
    <t>Diagram 6. Belåningsgrader i olika åldersgrupper, nya lån</t>
  </si>
  <si>
    <t>Diagram 7. Andelen hushåll med blancolån i olika åldersgrupper, nya lån</t>
  </si>
  <si>
    <t>Diagram 8. Belåningsgrader i olika inkomstdeciler, nya lån</t>
  </si>
  <si>
    <t>Diagram 9. Belåningsgrader i olika regioner, nya lån</t>
  </si>
  <si>
    <t>Blekinge län</t>
  </si>
  <si>
    <t>Dalarnas län</t>
  </si>
  <si>
    <t>Gotlands län</t>
  </si>
  <si>
    <t>Gävleborgs län</t>
  </si>
  <si>
    <t>Hallands län</t>
  </si>
  <si>
    <t>Jämtlands län</t>
  </si>
  <si>
    <t>Jönköpings län</t>
  </si>
  <si>
    <t>Kalmar län</t>
  </si>
  <si>
    <t>Kronobergs län</t>
  </si>
  <si>
    <t>Norrbottens län</t>
  </si>
  <si>
    <t>Skåne län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</si>
  <si>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</si>
  <si>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</si>
  <si>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</si>
  <si>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</si>
  <si>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</si>
  <si>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</si>
  <si>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</si>
  <si>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</t>
  </si>
  <si>
    <t>Örebro län</t>
  </si>
  <si>
    <t>Östergötlands län</t>
  </si>
  <si>
    <t>Kronor</t>
  </si>
  <si>
    <t>Genomsnittlig amortering, kronor</t>
  </si>
  <si>
    <t>Diagram 18. Amortering som andel av lån för olika skuldkvoter, nya lån</t>
  </si>
  <si>
    <t>Diagram 19. Andel hushåll som amorterar för olika åldrar, nya lån</t>
  </si>
  <si>
    <t>Amortering som andel av inkomst</t>
  </si>
  <si>
    <t>Diagram 21. Andel hushåll som amorterar, befintliga lån</t>
  </si>
  <si>
    <t>85-100</t>
  </si>
  <si>
    <t>Andel hushåll som amorterar, befintliga lån</t>
  </si>
  <si>
    <t>2015 (utan amortering)</t>
  </si>
  <si>
    <t>2015 (med a-kassa)</t>
  </si>
  <si>
    <t>Genomsnittliga månadsöverskott som andel av disponibel inkomst</t>
  </si>
  <si>
    <t>Genomsnittlig ränte- och skuldbetalningskvot</t>
  </si>
  <si>
    <t>Andel som amorterar och amorteringsutgift som andel av inkomst och skuld för olika belåningsgrader, 2016</t>
  </si>
  <si>
    <t>Andel som amorterar och amorteringsutgift som andel av inkomst och skuld för olika skuldkvoter, 2016</t>
  </si>
  <si>
    <r>
      <t>Andel som amorterar och amorteringsutgift som andel av inkomst och skuld för olika åldrar,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2016</t>
    </r>
  </si>
  <si>
    <t>Andel som amorterar och amorteringsutgift som andel av inkomst och skuld för olika regioner, 2016</t>
  </si>
  <si>
    <t>Amortering som andel av inkomst, procent</t>
  </si>
  <si>
    <t>Genomsnittlig belåningsgrad bolånestock 2010-2016</t>
  </si>
  <si>
    <t>Volymviktade belåningsgrader strikt nya lån, procent</t>
  </si>
  <si>
    <t>Samtliga diagram i denna flik avser nya lån (stickprovet) 2016</t>
  </si>
  <si>
    <t>Andel som amorterar och amorteringsutgift som andel av inkomst och skuld för olika inkomstdeciler, 2016</t>
  </si>
  <si>
    <t>Ruta: Amorteringskravet har gett lägre skulder hos hushållen</t>
  </si>
  <si>
    <t>Ruta: Fördelningseffekter av amorteringskravet</t>
  </si>
  <si>
    <t>Fler hushåll amorterarde och de amorterade mer</t>
  </si>
  <si>
    <t>Familjesammansättning</t>
  </si>
  <si>
    <t>Anm. Grupp 1 representerar de hushåll som amorterar 1 procent (belåningsgrad mellan 1 och 2 procent) och grupp 2-hushållen som amorterar 2 procent (belåningsgrad över 70 procent). Diagrammet visar</t>
  </si>
  <si>
    <t xml:space="preserve">den procentuella förändringen på skuldkvoten genom införandet av amorteringskravet. Siffran ger hur olika grupper påverkats jämfört med om samma grupp inte hade omfattats av amorteringskravet. </t>
  </si>
  <si>
    <t>Kronor, procent</t>
  </si>
  <si>
    <t>Anm. Andel av hushållen i respektive intervall som har blancolån.</t>
  </si>
  <si>
    <t xml:space="preserve">Anm. Gränsvärden för inkomstdecilerna är 1: 0–21 225 kr, 2: 21 226–25 425 kr, 3: 25 426–30 550 kr, 4: 30 551–36 500 kr, </t>
  </si>
  <si>
    <t>5: 36 501–41 190 kr, 6: 41 191–45 321 kr, 7: 45 322–50 150 kr, 8: 50 151–56 544 kr, 9: 56 545–65 674 kr och 10: 65 675–2 298 500 kr.</t>
  </si>
  <si>
    <t xml:space="preserve">Gränsvärden för inkomstdecilerna är 1: 0–21 225 kr, 2: 21 226–25 425 kr, 3: 25 426–30 550 kr, 4: 30 551–36 500 kr, </t>
  </si>
  <si>
    <t>Anm. Utan amorteringar, 1 000 dragningar. Andel i a-kassa: 67 procent. Variationsbredd är max- och minvärden, och ska inte tolkas som osäkerhetsintervall.</t>
  </si>
  <si>
    <t>Anm. Utan amorteringar, 1 000 dragningar. Ingen a-kassa. Variationsbredd är max- och minvärden, och ska inte tolkas som osäkerhetsintervall.</t>
  </si>
  <si>
    <t>Ränte- och skuldbetalningskvot i olika belåningsgradsintervall 2016</t>
  </si>
  <si>
    <t>Ränte- och skuldbetalningskvot i olika skuldkvotsintervall 2016</t>
  </si>
  <si>
    <t>Ränte- och skuldbetalningskvot i olika inkomstdeciler 2016</t>
  </si>
  <si>
    <t>Ränte- och skuldbetalningskvot i olika regioner, 2016</t>
  </si>
  <si>
    <t>Ränte- och skuldbetalningskvot i olika åldersgrupper 2016</t>
  </si>
  <si>
    <t>Göteborg</t>
  </si>
  <si>
    <t>Sammanvägningen av effekterna för respektive grupp (inklusive kontrollgruppen) har gjorts utifrån de skattade effekterna som presenteras i Finansinspektionen (2017:2).</t>
  </si>
  <si>
    <t>Anm. Diagrammet visar den procentuella förändringen i skuldkvoterna för bolån och marknadsvärden för bostäder till följd av amorteringskravet.</t>
  </si>
  <si>
    <t>Diagram 4. Hushåll fördelade på belåningsgrad, nya lån</t>
  </si>
  <si>
    <t>Anm. Avser aritmetiskt medelvärde</t>
  </si>
  <si>
    <t>Diagram 5. Genomsnittlig volymviktad belåningsgrad, nya lån</t>
  </si>
  <si>
    <t>Diagram 10. Fördelning av genomsnittliga belåningsgrader för befintliga bostadslån</t>
  </si>
  <si>
    <t>Källa: FI:s aggregerade data</t>
  </si>
  <si>
    <t>Diagram 11. Genomsnittlig skuldkvot, nya lån</t>
  </si>
  <si>
    <t>Diagram 12. Hushåll fördelade på skuldkvot, nya lån</t>
  </si>
  <si>
    <t>Figur 2. Genomsnittliga skuldkvoter för nya bostadslån fördelade på län</t>
  </si>
  <si>
    <t>Figur 1. Genomsnittliga belåningsgrader för nya bostadslån fördelade på län</t>
  </si>
  <si>
    <t>Diagram 13. Skuldkvot för olika inkomstgrupper, nya lån</t>
  </si>
  <si>
    <t>Diagram 14. Skuldkvot för olika åldrar, nya lån</t>
  </si>
  <si>
    <t>Diagram 15. Genomsnittlig amortering för alla låntagare, nya lån</t>
  </si>
  <si>
    <t>Diagram 16. Andel hushåll som amorterar för olika belåningsgrader, nya lån</t>
  </si>
  <si>
    <t>Diagram 17. Amortering som andel av lån för olika belåningsgrader, nya lån</t>
  </si>
  <si>
    <t>Diagram 20. Amortering som andel av inkomst för oliika åldrar, nya lån</t>
  </si>
  <si>
    <t>Diagram R 1.1. Genomsnittlig skuldkvot, bostadslån med säkerhet och totala skulder, nya lån</t>
  </si>
  <si>
    <t xml:space="preserve">Diagram R 1.2. Amorteringskravets påverkan på bolån och marknadsvärden för bostäder </t>
  </si>
  <si>
    <t>Diagram R 2.1. Effekter av amorteringskravet på skuldkvoten, bolån, för olika typer av hushåll</t>
  </si>
  <si>
    <t>Diagram 22. Räntekvot och skuldbetalningskvot, nya lån</t>
  </si>
  <si>
    <t>Diagram 23. Månadsöverskott som andel av disponibel inkomst, nya lån</t>
  </si>
  <si>
    <t>Diagram 24. Månadsöverskottsintervall vid 7 procnets ränta, nya lån</t>
  </si>
  <si>
    <t>Diagram 25. Andel hushåll med månadsöverskott för olika åldrar, nya lån</t>
  </si>
  <si>
    <t>Diagram 26. Andel hushåll med underskott vid räntepåslag, nya lån</t>
  </si>
  <si>
    <t>Diagram 27. Andel hushåll med underskott vid ökad arbetslöshet, nya lån</t>
  </si>
  <si>
    <t>Diagram 28. Andel hushåll med underskott vid 7 procents ränta och 10 procents ökad arbetslöshet, nya lån</t>
  </si>
  <si>
    <t>Diagram 29. Andel hushåll med underskott och över 100 procents belåningsgrad vid räntepåslag i kombination med bostadsprisfall, nya lån</t>
  </si>
  <si>
    <t>Diagram 30. Andel hushåll med underskott och över 100 procents belåningsgrad vid ökad arbetslöshet i kombination med bostadsprisfall, nya lån</t>
  </si>
  <si>
    <t>Amorteringarna ökade kraftigt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</si>
</sst>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r_-;\-* #,##0.00\ _k_r_-;_-* &quot;-&quot;??\ _k_r_-;_-@_-"/>
    <numFmt numFmtId="164" formatCode="0.0"/>
    <numFmt numFmtId="165" formatCode="#,##0_ ;\-#,##0\ "/>
    <numFmt numFmtId="166" formatCode="0.0%"/>
    <numFmt numFmtId="167" formatCode="#,##0.0"/>
    <numFmt numFmtId="168" formatCode="[$-41D]mmm/yy;@"/>
    <numFmt numFmtId="169" formatCode="yyyy;@"/>
    <numFmt numFmtId="170" formatCode="0.000"/>
    <numFmt numFmtId="171" formatCode="_-* #,##0\ _k_r_-;\-* #,##0\ _k_r_-;_-* &quot;-&quot;??\ _k_r_-;_-@_-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24"/>
      <color indexed="21"/>
      <name val="Times New Roman"/>
      <family val="1"/>
    </font>
    <font>
      <b/>
      <sz val="12"/>
      <color indexed="21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Times New Roman"/>
      <family val="1"/>
    </font>
    <font>
      <sz val="11"/>
      <color rgb="FF007088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i/>
      <sz val="11"/>
      <name val="Arial"/>
      <family val="2"/>
    </font>
    <font>
      <sz val="6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7088"/>
      <name val="Arial"/>
      <family val="2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5"/>
      <name val="Arial"/>
      <family val="2"/>
    </font>
    <font>
      <b/>
      <sz val="12"/>
      <color theme="4"/>
      <name val="Arial"/>
      <family val="2"/>
    </font>
    <font>
      <b/>
      <sz val="12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2"/>
      <color theme="6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45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2" fillId="2" borderId="0" xfId="0" applyFont="1" applyFill="1"/>
    <xf numFmtId="1" fontId="0" fillId="2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right"/>
    </xf>
    <xf numFmtId="165" fontId="0" fillId="2" borderId="0" xfId="1" applyNumberFormat="1" applyFont="1" applyFill="1"/>
    <xf numFmtId="0" fontId="0" fillId="2" borderId="0" xfId="0" applyFont="1" applyFill="1"/>
    <xf numFmtId="0" fontId="0" fillId="2" borderId="0" xfId="0" applyFill="1" applyAlignment="1">
      <alignment horizontal="right"/>
    </xf>
    <xf numFmtId="14" fontId="0" fillId="2" borderId="0" xfId="0" applyNumberFormat="1" applyFill="1" applyBorder="1"/>
    <xf numFmtId="164" fontId="0" fillId="2" borderId="0" xfId="0" applyNumberFormat="1" applyFont="1" applyFill="1" applyBorder="1"/>
    <xf numFmtId="164" fontId="0" fillId="2" borderId="0" xfId="0" applyNumberFormat="1" applyFont="1" applyFill="1"/>
    <xf numFmtId="164" fontId="0" fillId="2" borderId="0" xfId="0" applyNumberFormat="1" applyFill="1" applyBorder="1"/>
    <xf numFmtId="0" fontId="4" fillId="3" borderId="0" xfId="0" applyFont="1" applyFill="1"/>
    <xf numFmtId="2" fontId="0" fillId="2" borderId="0" xfId="0" applyNumberFormat="1" applyFill="1"/>
    <xf numFmtId="0" fontId="1" fillId="2" borderId="0" xfId="0" applyFont="1" applyFill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5" fillId="2" borderId="0" xfId="0" applyFont="1" applyFill="1"/>
    <xf numFmtId="0" fontId="6" fillId="3" borderId="0" xfId="0" applyFont="1" applyFill="1" applyAlignment="1">
      <alignment vertical="center"/>
    </xf>
    <xf numFmtId="0" fontId="0" fillId="3" borderId="0" xfId="0" applyFill="1"/>
    <xf numFmtId="0" fontId="7" fillId="3" borderId="3" xfId="0" applyFont="1" applyFill="1" applyBorder="1" applyAlignment="1">
      <alignment vertical="center"/>
    </xf>
    <xf numFmtId="0" fontId="0" fillId="3" borderId="3" xfId="0" applyFill="1" applyBorder="1"/>
    <xf numFmtId="0" fontId="8" fillId="3" borderId="0" xfId="0" quotePrefix="1" applyNumberFormat="1" applyFont="1" applyFill="1" applyAlignment="1">
      <alignment vertical="center"/>
    </xf>
    <xf numFmtId="0" fontId="9" fillId="3" borderId="4" xfId="0" applyFont="1" applyFill="1" applyBorder="1"/>
    <xf numFmtId="0" fontId="9" fillId="3" borderId="0" xfId="0" applyFont="1" applyFill="1"/>
    <xf numFmtId="0" fontId="9" fillId="3" borderId="0" xfId="0" applyFont="1" applyFill="1" applyBorder="1"/>
    <xf numFmtId="0" fontId="12" fillId="3" borderId="0" xfId="2" applyFont="1" applyFill="1" applyAlignment="1" applyProtection="1"/>
    <xf numFmtId="0" fontId="17" fillId="3" borderId="0" xfId="2" applyFont="1" applyFill="1" applyAlignment="1" applyProtection="1"/>
    <xf numFmtId="0" fontId="0" fillId="0" borderId="0" xfId="0" applyFill="1"/>
    <xf numFmtId="165" fontId="0" fillId="2" borderId="0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3" fontId="0" fillId="2" borderId="0" xfId="1" applyNumberFormat="1" applyFont="1" applyFill="1" applyAlignment="1">
      <alignment horizontal="right"/>
    </xf>
    <xf numFmtId="3" fontId="0" fillId="2" borderId="0" xfId="0" applyNumberFormat="1" applyFill="1" applyBorder="1"/>
    <xf numFmtId="164" fontId="1" fillId="2" borderId="0" xfId="0" applyNumberFormat="1" applyFont="1" applyFill="1"/>
    <xf numFmtId="1" fontId="1" fillId="2" borderId="0" xfId="0" applyNumberFormat="1" applyFont="1" applyFill="1"/>
    <xf numFmtId="167" fontId="0" fillId="2" borderId="0" xfId="0" applyNumberFormat="1" applyFill="1"/>
    <xf numFmtId="167" fontId="1" fillId="2" borderId="0" xfId="0" applyNumberFormat="1" applyFont="1" applyFill="1"/>
    <xf numFmtId="0" fontId="0" fillId="2" borderId="0" xfId="0" applyFill="1" applyAlignment="1">
      <alignment horizontal="left"/>
    </xf>
    <xf numFmtId="164" fontId="1" fillId="4" borderId="0" xfId="0" applyNumberFormat="1" applyFont="1" applyFill="1" applyBorder="1"/>
    <xf numFmtId="0" fontId="13" fillId="2" borderId="0" xfId="0" applyFont="1" applyFill="1" applyAlignment="1">
      <alignment vertical="center"/>
    </xf>
    <xf numFmtId="0" fontId="21" fillId="2" borderId="0" xfId="0" applyFont="1" applyFill="1"/>
    <xf numFmtId="0" fontId="14" fillId="2" borderId="0" xfId="0" applyFont="1" applyFill="1" applyAlignment="1">
      <alignment vertical="center"/>
    </xf>
    <xf numFmtId="166" fontId="0" fillId="2" borderId="0" xfId="0" applyNumberFormat="1" applyFill="1"/>
    <xf numFmtId="0" fontId="19" fillId="5" borderId="0" xfId="0" applyFont="1" applyFill="1" applyBorder="1" applyAlignment="1">
      <alignment horizontal="center" wrapText="1"/>
    </xf>
    <xf numFmtId="0" fontId="19" fillId="5" borderId="0" xfId="0" applyFont="1" applyFill="1" applyBorder="1" applyAlignment="1">
      <alignment horizontal="center" vertical="top"/>
    </xf>
    <xf numFmtId="0" fontId="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Border="1"/>
    <xf numFmtId="0" fontId="19" fillId="2" borderId="5" xfId="0" applyFont="1" applyFill="1" applyBorder="1" applyAlignment="1">
      <alignment vertical="center" wrapText="1"/>
    </xf>
    <xf numFmtId="10" fontId="0" fillId="2" borderId="0" xfId="0" applyNumberFormat="1" applyFill="1"/>
    <xf numFmtId="9" fontId="0" fillId="2" borderId="0" xfId="0" applyNumberFormat="1" applyFill="1"/>
    <xf numFmtId="164" fontId="1" fillId="2" borderId="0" xfId="0" applyNumberFormat="1" applyFont="1" applyFill="1" applyAlignment="1">
      <alignment vertical="center"/>
    </xf>
    <xf numFmtId="0" fontId="11" fillId="2" borderId="0" xfId="0" applyFont="1" applyFill="1"/>
    <xf numFmtId="14" fontId="0" fillId="2" borderId="0" xfId="0" applyNumberFormat="1" applyFill="1"/>
    <xf numFmtId="0" fontId="2" fillId="0" borderId="0" xfId="0" applyFont="1" applyFill="1"/>
    <xf numFmtId="0" fontId="22" fillId="0" borderId="0" xfId="0" applyFont="1" applyFill="1"/>
    <xf numFmtId="9" fontId="1" fillId="2" borderId="0" xfId="0" applyNumberFormat="1" applyFont="1" applyFill="1" applyAlignment="1">
      <alignment horizontal="center"/>
    </xf>
    <xf numFmtId="166" fontId="0" fillId="2" borderId="0" xfId="6" applyNumberFormat="1" applyFont="1" applyFill="1"/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13" fillId="2" borderId="0" xfId="0" applyFont="1" applyFill="1" applyAlignment="1"/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27" fillId="2" borderId="0" xfId="0" applyFont="1" applyFill="1" applyAlignment="1">
      <alignment vertical="center"/>
    </xf>
    <xf numFmtId="14" fontId="0" fillId="2" borderId="0" xfId="0" applyNumberFormat="1" applyFont="1" applyFill="1"/>
    <xf numFmtId="164" fontId="0" fillId="2" borderId="0" xfId="6" applyNumberFormat="1" applyFont="1" applyFill="1"/>
    <xf numFmtId="0" fontId="28" fillId="3" borderId="0" xfId="2" applyFont="1" applyFill="1" applyAlignment="1" applyProtection="1"/>
    <xf numFmtId="0" fontId="29" fillId="3" borderId="0" xfId="0" applyFont="1" applyFill="1" applyBorder="1"/>
    <xf numFmtId="0" fontId="30" fillId="3" borderId="4" xfId="0" applyFont="1" applyFill="1" applyBorder="1"/>
    <xf numFmtId="0" fontId="31" fillId="3" borderId="0" xfId="2" applyFont="1" applyFill="1" applyAlignment="1" applyProtection="1"/>
    <xf numFmtId="0" fontId="31" fillId="3" borderId="0" xfId="0" applyFont="1" applyFill="1"/>
    <xf numFmtId="0" fontId="32" fillId="3" borderId="0" xfId="2" applyFont="1" applyFill="1" applyAlignment="1" applyProtection="1"/>
    <xf numFmtId="0" fontId="33" fillId="2" borderId="0" xfId="0" applyFont="1" applyFill="1"/>
    <xf numFmtId="0" fontId="32" fillId="3" borderId="0" xfId="0" applyFont="1" applyFill="1"/>
    <xf numFmtId="0" fontId="0" fillId="0" borderId="0" xfId="0" applyBorder="1"/>
    <xf numFmtId="168" fontId="0" fillId="2" borderId="0" xfId="0" applyNumberFormat="1" applyFill="1"/>
    <xf numFmtId="169" fontId="0" fillId="2" borderId="0" xfId="0" applyNumberFormat="1" applyFont="1" applyFill="1"/>
    <xf numFmtId="0" fontId="0" fillId="0" borderId="0" xfId="0" applyFill="1" applyAlignment="1">
      <alignment vertical="top"/>
    </xf>
    <xf numFmtId="0" fontId="1" fillId="2" borderId="0" xfId="7" applyFont="1" applyFill="1"/>
    <xf numFmtId="0" fontId="3" fillId="2" borderId="0" xfId="7" applyFill="1"/>
    <xf numFmtId="1" fontId="3" fillId="2" borderId="0" xfId="5" applyNumberFormat="1" applyFont="1" applyFill="1"/>
    <xf numFmtId="0" fontId="1" fillId="2" borderId="0" xfId="8" applyFont="1" applyFill="1"/>
    <xf numFmtId="0" fontId="3" fillId="2" borderId="0" xfId="8" applyFill="1" applyAlignment="1">
      <alignment horizontal="left"/>
    </xf>
    <xf numFmtId="0" fontId="0" fillId="2" borderId="0" xfId="8" applyFont="1" applyFill="1" applyAlignment="1">
      <alignment horizontal="left"/>
    </xf>
    <xf numFmtId="0" fontId="0" fillId="2" borderId="0" xfId="7" applyFont="1" applyFill="1"/>
    <xf numFmtId="1" fontId="35" fillId="2" borderId="0" xfId="6" applyNumberFormat="1" applyFont="1" applyFill="1"/>
    <xf numFmtId="170" fontId="0" fillId="2" borderId="0" xfId="0" applyNumberFormat="1" applyFill="1"/>
    <xf numFmtId="0" fontId="3" fillId="2" borderId="0" xfId="8" applyFill="1"/>
    <xf numFmtId="0" fontId="0" fillId="2" borderId="0" xfId="8" applyFont="1" applyFill="1"/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9" fontId="0" fillId="2" borderId="0" xfId="6" applyNumberFormat="1" applyFont="1" applyFill="1"/>
    <xf numFmtId="9" fontId="0" fillId="2" borderId="0" xfId="6" applyFont="1" applyFill="1"/>
    <xf numFmtId="0" fontId="37" fillId="2" borderId="0" xfId="0" applyFont="1" applyFill="1"/>
    <xf numFmtId="166" fontId="0" fillId="2" borderId="0" xfId="6" applyNumberFormat="1" applyFont="1" applyFill="1" applyAlignment="1">
      <alignment wrapTex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7" applyFont="1" applyFill="1" applyAlignment="1">
      <alignment horizontal="left"/>
    </xf>
    <xf numFmtId="0" fontId="3" fillId="2" borderId="0" xfId="7" applyFill="1" applyAlignment="1">
      <alignment horizontal="left"/>
    </xf>
    <xf numFmtId="0" fontId="1" fillId="2" borderId="0" xfId="8" applyFont="1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/>
    </xf>
    <xf numFmtId="170" fontId="0" fillId="2" borderId="0" xfId="0" applyNumberFormat="1" applyFill="1" applyAlignment="1">
      <alignment horizontal="center"/>
    </xf>
    <xf numFmtId="2" fontId="0" fillId="2" borderId="0" xfId="0" applyNumberFormat="1" applyFont="1" applyFill="1"/>
    <xf numFmtId="0" fontId="1" fillId="2" borderId="0" xfId="0" applyFont="1" applyFill="1" applyAlignment="1"/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 vertical="center"/>
    </xf>
    <xf numFmtId="164" fontId="35" fillId="2" borderId="0" xfId="9" applyNumberFormat="1" applyFont="1" applyFill="1"/>
    <xf numFmtId="0" fontId="1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/>
    </xf>
    <xf numFmtId="0" fontId="39" fillId="2" borderId="0" xfId="0" applyFont="1" applyFill="1"/>
    <xf numFmtId="0" fontId="35" fillId="2" borderId="0" xfId="0" applyFont="1" applyFill="1"/>
    <xf numFmtId="0" fontId="3" fillId="2" borderId="0" xfId="6" applyNumberFormat="1" applyFont="1" applyFill="1"/>
    <xf numFmtId="0" fontId="3" fillId="2" borderId="0" xfId="6" applyNumberFormat="1" applyFont="1" applyFill="1" applyAlignment="1">
      <alignment horizontal="center"/>
    </xf>
    <xf numFmtId="9" fontId="3" fillId="2" borderId="0" xfId="6" applyFont="1" applyFill="1"/>
    <xf numFmtId="9" fontId="3" fillId="2" borderId="0" xfId="6" applyFont="1" applyFill="1" applyAlignment="1">
      <alignment horizontal="center"/>
    </xf>
    <xf numFmtId="0" fontId="3" fillId="2" borderId="0" xfId="8" applyFill="1" applyAlignment="1">
      <alignment horizontal="center"/>
    </xf>
    <xf numFmtId="0" fontId="38" fillId="2" borderId="0" xfId="0" applyFont="1" applyFill="1" applyAlignment="1">
      <alignment wrapText="1"/>
    </xf>
    <xf numFmtId="0" fontId="0" fillId="2" borderId="0" xfId="8" applyFont="1" applyFill="1" applyAlignment="1"/>
    <xf numFmtId="0" fontId="34" fillId="2" borderId="0" xfId="0" applyFont="1" applyFill="1"/>
    <xf numFmtId="0" fontId="35" fillId="3" borderId="0" xfId="0" applyFont="1" applyFill="1"/>
    <xf numFmtId="0" fontId="0" fillId="2" borderId="0" xfId="7" applyFont="1" applyFill="1" applyAlignment="1">
      <alignment wrapText="1"/>
    </xf>
    <xf numFmtId="164" fontId="0" fillId="2" borderId="0" xfId="6" applyNumberFormat="1" applyFont="1" applyFill="1" applyAlignment="1">
      <alignment horizontal="center"/>
    </xf>
    <xf numFmtId="0" fontId="1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0" xfId="7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64" fontId="0" fillId="2" borderId="0" xfId="0" applyNumberFormat="1" applyFont="1" applyFill="1" applyBorder="1" applyAlignment="1">
      <alignment horizontal="right"/>
    </xf>
    <xf numFmtId="0" fontId="36" fillId="2" borderId="0" xfId="0" applyFont="1" applyFill="1"/>
    <xf numFmtId="0" fontId="40" fillId="3" borderId="0" xfId="2" applyFont="1" applyFill="1" applyAlignment="1" applyProtection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2" fontId="0" fillId="2" borderId="0" xfId="6" applyNumberFormat="1" applyFont="1" applyFill="1"/>
    <xf numFmtId="0" fontId="41" fillId="2" borderId="0" xfId="0" applyFont="1" applyFill="1"/>
    <xf numFmtId="2" fontId="0" fillId="2" borderId="0" xfId="0" applyNumberFormat="1" applyFill="1" applyAlignment="1">
      <alignment horizontal="center"/>
    </xf>
    <xf numFmtId="0" fontId="0" fillId="0" borderId="0" xfId="0" applyNumberFormat="1"/>
    <xf numFmtId="0" fontId="1" fillId="2" borderId="0" xfId="0" applyFont="1" applyFill="1" applyAlignment="1">
      <alignment horizontal="center"/>
    </xf>
    <xf numFmtId="0" fontId="38" fillId="0" borderId="0" xfId="0" applyFont="1" applyFill="1" applyBorder="1"/>
    <xf numFmtId="0" fontId="1" fillId="2" borderId="0" xfId="0" applyFont="1" applyFill="1" applyBorder="1"/>
    <xf numFmtId="164" fontId="35" fillId="0" borderId="0" xfId="0" applyNumberFormat="1" applyFont="1" applyFill="1" applyBorder="1"/>
    <xf numFmtId="164" fontId="35" fillId="2" borderId="0" xfId="0" applyNumberFormat="1" applyFont="1" applyFill="1" applyBorder="1"/>
    <xf numFmtId="164" fontId="35" fillId="2" borderId="0" xfId="6" applyNumberFormat="1" applyFont="1" applyFill="1" applyBorder="1"/>
    <xf numFmtId="0" fontId="38" fillId="2" borderId="0" xfId="0" applyFont="1" applyFill="1" applyAlignment="1">
      <alignment horizontal="left"/>
    </xf>
    <xf numFmtId="0" fontId="38" fillId="2" borderId="0" xfId="0" applyFont="1" applyFill="1"/>
    <xf numFmtId="0" fontId="35" fillId="2" borderId="0" xfId="0" applyFont="1" applyFill="1" applyAlignment="1">
      <alignment horizontal="left"/>
    </xf>
    <xf numFmtId="164" fontId="35" fillId="2" borderId="0" xfId="0" applyNumberFormat="1" applyFont="1" applyFill="1"/>
    <xf numFmtId="0" fontId="1" fillId="0" borderId="0" xfId="0" applyFont="1" applyFill="1"/>
    <xf numFmtId="164" fontId="0" fillId="0" borderId="0" xfId="0" applyNumberFormat="1" applyFont="1" applyFill="1"/>
    <xf numFmtId="0" fontId="0" fillId="2" borderId="0" xfId="0" applyFont="1" applyFill="1" applyAlignment="1">
      <alignment horizontal="left"/>
    </xf>
    <xf numFmtId="164" fontId="0" fillId="2" borderId="0" xfId="5" applyNumberFormat="1" applyFont="1" applyFill="1"/>
    <xf numFmtId="0" fontId="1" fillId="6" borderId="0" xfId="0" applyFont="1" applyFill="1" applyBorder="1" applyAlignment="1"/>
    <xf numFmtId="164" fontId="3" fillId="2" borderId="0" xfId="7" applyNumberFormat="1" applyFont="1" applyFill="1"/>
    <xf numFmtId="0" fontId="1" fillId="2" borderId="0" xfId="0" applyFont="1" applyFill="1" applyAlignment="1">
      <alignment horizontal="center"/>
    </xf>
    <xf numFmtId="0" fontId="19" fillId="2" borderId="5" xfId="0" applyFont="1" applyFill="1" applyBorder="1" applyAlignment="1">
      <alignment vertical="top" wrapText="1"/>
    </xf>
    <xf numFmtId="3" fontId="20" fillId="5" borderId="5" xfId="0" applyNumberFormat="1" applyFont="1" applyFill="1" applyBorder="1" applyAlignment="1">
      <alignment horizontal="center" vertical="center"/>
    </xf>
    <xf numFmtId="1" fontId="20" fillId="5" borderId="5" xfId="6" applyNumberFormat="1" applyFont="1" applyFill="1" applyBorder="1" applyAlignment="1">
      <alignment horizontal="center" vertical="center"/>
    </xf>
    <xf numFmtId="0" fontId="3" fillId="2" borderId="0" xfId="8" applyFont="1" applyFill="1" applyAlignment="1"/>
    <xf numFmtId="0" fontId="0" fillId="2" borderId="0" xfId="0" applyFont="1" applyFill="1" applyAlignment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34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/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left"/>
    </xf>
    <xf numFmtId="164" fontId="0" fillId="2" borderId="0" xfId="0" applyNumberFormat="1" applyFill="1" applyBorder="1" applyAlignment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Alignment="1"/>
    <xf numFmtId="0" fontId="0" fillId="2" borderId="0" xfId="0" applyFill="1" applyAlignment="1"/>
    <xf numFmtId="0" fontId="41" fillId="0" borderId="0" xfId="0" applyFont="1"/>
    <xf numFmtId="0" fontId="41" fillId="2" borderId="0" xfId="0" applyFont="1" applyFill="1" applyBorder="1"/>
    <xf numFmtId="0" fontId="0" fillId="2" borderId="0" xfId="0" applyFill="1" applyAlignment="1">
      <alignment wrapText="1"/>
    </xf>
    <xf numFmtId="0" fontId="1" fillId="2" borderId="0" xfId="8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2" fontId="3" fillId="2" borderId="0" xfId="6" applyNumberFormat="1" applyFont="1" applyFill="1"/>
    <xf numFmtId="0" fontId="1" fillId="2" borderId="0" xfId="0" applyFont="1" applyFill="1" applyAlignment="1">
      <alignment horizontal="left" wrapText="1"/>
    </xf>
    <xf numFmtId="171" fontId="0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2" borderId="0" xfId="0" applyFont="1" applyFill="1" applyAlignment="1">
      <alignment horizontal="center"/>
    </xf>
    <xf numFmtId="17" fontId="8" fillId="3" borderId="0" xfId="0" quotePrefix="1" applyNumberFormat="1" applyFont="1" applyFill="1" applyAlignment="1"/>
    <xf numFmtId="3" fontId="20" fillId="5" borderId="5" xfId="6" applyNumberFormat="1" applyFont="1" applyFill="1" applyBorder="1" applyAlignment="1">
      <alignment horizontal="center" vertical="center"/>
    </xf>
    <xf numFmtId="0" fontId="44" fillId="7" borderId="0" xfId="0" applyFont="1" applyFill="1" applyBorder="1" applyAlignment="1">
      <alignment horizontal="left" vertical="top"/>
    </xf>
    <xf numFmtId="2" fontId="45" fillId="7" borderId="0" xfId="0" applyNumberFormat="1" applyFont="1" applyFill="1" applyBorder="1" applyAlignment="1">
      <alignment horizontal="right" vertical="top" wrapText="1"/>
    </xf>
    <xf numFmtId="169" fontId="1" fillId="0" borderId="0" xfId="0" applyNumberFormat="1" applyFont="1"/>
    <xf numFmtId="164" fontId="3" fillId="2" borderId="0" xfId="6" applyNumberFormat="1" applyFont="1" applyFill="1"/>
    <xf numFmtId="0" fontId="38" fillId="2" borderId="0" xfId="7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" fontId="0" fillId="2" borderId="0" xfId="0" applyNumberFormat="1" applyFont="1" applyFill="1"/>
    <xf numFmtId="1" fontId="0" fillId="2" borderId="0" xfId="0" applyNumberForma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Border="1"/>
    <xf numFmtId="2" fontId="1" fillId="2" borderId="0" xfId="6" applyNumberFormat="1" applyFont="1" applyFill="1"/>
    <xf numFmtId="164" fontId="0" fillId="0" borderId="0" xfId="6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1" fillId="2" borderId="0" xfId="8" applyFont="1" applyFill="1" applyAlignment="1"/>
    <xf numFmtId="0" fontId="1" fillId="2" borderId="0" xfId="7" applyFont="1" applyFill="1" applyAlignment="1">
      <alignment wrapText="1"/>
    </xf>
    <xf numFmtId="0" fontId="0" fillId="2" borderId="0" xfId="0" applyFont="1" applyFill="1" applyBorder="1" applyAlignment="1"/>
    <xf numFmtId="16" fontId="0" fillId="2" borderId="0" xfId="0" applyNumberFormat="1" applyFont="1" applyFill="1" applyBorder="1" applyAlignment="1"/>
    <xf numFmtId="16" fontId="0" fillId="2" borderId="0" xfId="0" quotePrefix="1" applyNumberFormat="1" applyFont="1" applyFill="1" applyBorder="1" applyAlignment="1"/>
    <xf numFmtId="0" fontId="0" fillId="2" borderId="0" xfId="7" applyFont="1" applyFill="1" applyAlignment="1"/>
    <xf numFmtId="164" fontId="0" fillId="2" borderId="0" xfId="0" applyNumberFormat="1" applyFont="1" applyFill="1" applyAlignment="1"/>
    <xf numFmtId="2" fontId="0" fillId="2" borderId="0" xfId="0" applyNumberFormat="1" applyFill="1" applyAlignment="1"/>
    <xf numFmtId="2" fontId="0" fillId="2" borderId="0" xfId="0" applyNumberFormat="1" applyFont="1" applyFill="1" applyAlignment="1"/>
    <xf numFmtId="164" fontId="1" fillId="2" borderId="0" xfId="0" applyNumberFormat="1" applyFont="1" applyFill="1" applyAlignment="1"/>
    <xf numFmtId="0" fontId="38" fillId="2" borderId="0" xfId="0" applyFont="1" applyFill="1" applyAlignment="1"/>
    <xf numFmtId="164" fontId="35" fillId="2" borderId="0" xfId="0" applyNumberFormat="1" applyFont="1" applyFill="1" applyAlignment="1"/>
    <xf numFmtId="9" fontId="1" fillId="2" borderId="0" xfId="0" applyNumberFormat="1" applyFont="1" applyFill="1" applyAlignment="1"/>
    <xf numFmtId="3" fontId="1" fillId="2" borderId="0" xfId="0" applyNumberFormat="1" applyFont="1" applyFill="1"/>
    <xf numFmtId="3" fontId="0" fillId="2" borderId="0" xfId="0" applyNumberFormat="1" applyFill="1" applyAlignment="1">
      <alignment horizontal="center"/>
    </xf>
    <xf numFmtId="3" fontId="0" fillId="2" borderId="0" xfId="0" applyNumberFormat="1" applyFill="1" applyAlignment="1"/>
    <xf numFmtId="1" fontId="1" fillId="2" borderId="0" xfId="0" applyNumberFormat="1" applyFont="1" applyFill="1" applyAlignment="1"/>
    <xf numFmtId="0" fontId="0" fillId="0" borderId="1" xfId="0" applyFill="1" applyBorder="1"/>
    <xf numFmtId="0" fontId="1" fillId="0" borderId="1" xfId="0" applyFont="1" applyBorder="1" applyAlignment="1"/>
    <xf numFmtId="164" fontId="0" fillId="0" borderId="1" xfId="0" applyNumberFormat="1" applyBorder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41" fillId="2" borderId="0" xfId="0" applyFont="1" applyFill="1" applyAlignment="1"/>
    <xf numFmtId="0" fontId="14" fillId="0" borderId="0" xfId="0" applyFont="1" applyFill="1" applyAlignment="1">
      <alignment vertical="center"/>
    </xf>
    <xf numFmtId="0" fontId="37" fillId="0" borderId="0" xfId="0" applyFont="1" applyFill="1"/>
    <xf numFmtId="0" fontId="5" fillId="0" borderId="0" xfId="0" applyFont="1" applyFill="1"/>
    <xf numFmtId="0" fontId="1" fillId="2" borderId="0" xfId="0" applyFont="1" applyFill="1" applyAlignment="1"/>
  </cellXfs>
  <cellStyles count="10">
    <cellStyle name="Hyperlänk" xfId="2" builtinId="8"/>
    <cellStyle name="Normal" xfId="0" builtinId="0"/>
    <cellStyle name="Normal 2" xfId="3"/>
    <cellStyle name="Normal 2 2" xfId="8"/>
    <cellStyle name="Normal 4" xfId="7"/>
    <cellStyle name="Normal 5" xfId="9"/>
    <cellStyle name="Procent" xfId="6" builtinId="5"/>
    <cellStyle name="Procent 2" xfId="5"/>
    <cellStyle name="Tusental" xfId="1" builtinId="3"/>
    <cellStyle name="Tusental 2" xfId="4"/>
  </cellStyles>
  <dxfs count="0"/>
  <tableStyles count="0" defaultTableStyle="TableStyleMedium2" defaultPivotStyle="PivotStyleLight16"/>
  <colors>
    <mruColors>
      <color rgb="FFF0B600"/>
      <color rgb="FFA05599"/>
      <color rgb="FFA50044"/>
      <color rgb="FFEC732B"/>
      <color rgb="FF98BF0C"/>
      <color rgb="FFAADADB"/>
      <color rgb="FFFFF5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'Svenska bolånetagare'!$Q$60:$Q$74</c:f>
              <c:numCache>
                <c:formatCode>yyyy;@</c:formatCode>
                <c:ptCount val="15"/>
                <c:pt idx="0">
                  <c:v>37529</c:v>
                </c:pt>
                <c:pt idx="1">
                  <c:v>37894</c:v>
                </c:pt>
                <c:pt idx="2">
                  <c:v>38260</c:v>
                </c:pt>
                <c:pt idx="3">
                  <c:v>38625</c:v>
                </c:pt>
                <c:pt idx="4">
                  <c:v>38990</c:v>
                </c:pt>
                <c:pt idx="5">
                  <c:v>39355</c:v>
                </c:pt>
                <c:pt idx="6">
                  <c:v>39721</c:v>
                </c:pt>
                <c:pt idx="7">
                  <c:v>40086</c:v>
                </c:pt>
                <c:pt idx="8">
                  <c:v>40451</c:v>
                </c:pt>
                <c:pt idx="9">
                  <c:v>40816</c:v>
                </c:pt>
                <c:pt idx="10">
                  <c:v>41182</c:v>
                </c:pt>
                <c:pt idx="11">
                  <c:v>41547</c:v>
                </c:pt>
                <c:pt idx="12">
                  <c:v>41912</c:v>
                </c:pt>
                <c:pt idx="13">
                  <c:v>42277</c:v>
                </c:pt>
                <c:pt idx="14">
                  <c:v>42643</c:v>
                </c:pt>
              </c:numCache>
            </c:numRef>
          </c:cat>
          <c:val>
            <c:numRef>
              <c:f>'Svenska bolånetagare'!$R$60:$R$74</c:f>
              <c:numCache>
                <c:formatCode>0.0</c:formatCode>
                <c:ptCount val="15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69.599999999999994</c:v>
                </c:pt>
                <c:pt idx="13" formatCode="General">
                  <c:v>69.2</c:v>
                </c:pt>
                <c:pt idx="14">
                  <c:v>68.8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21792"/>
        <c:axId val="402723584"/>
      </c:lineChart>
      <c:lineChart>
        <c:grouping val="standard"/>
        <c:varyColors val="0"/>
        <c:ser>
          <c:idx val="1"/>
          <c:order val="1"/>
          <c:tx>
            <c:v>ny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'Svenska bolånetagare'!$R$60:$R$74</c:f>
              <c:numCache>
                <c:formatCode>0.0</c:formatCode>
                <c:ptCount val="15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69.599999999999994</c:v>
                </c:pt>
                <c:pt idx="13" formatCode="General">
                  <c:v>69.2</c:v>
                </c:pt>
                <c:pt idx="14">
                  <c:v>68.8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35104"/>
        <c:axId val="402725120"/>
      </c:lineChart>
      <c:dateAx>
        <c:axId val="402721792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2723584"/>
        <c:crosses val="autoZero"/>
        <c:auto val="1"/>
        <c:lblOffset val="100"/>
        <c:baseTimeUnit val="years"/>
        <c:majorUnit val="2"/>
        <c:majorTimeUnit val="years"/>
      </c:dateAx>
      <c:valAx>
        <c:axId val="402723584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2721792"/>
        <c:crosses val="autoZero"/>
        <c:crossBetween val="between"/>
      </c:valAx>
      <c:valAx>
        <c:axId val="402725120"/>
        <c:scaling>
          <c:orientation val="minMax"/>
          <c:max val="75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2735104"/>
        <c:crosses val="max"/>
        <c:crossBetween val="between"/>
      </c:valAx>
      <c:catAx>
        <c:axId val="402735104"/>
        <c:scaling>
          <c:orientation val="minMax"/>
        </c:scaling>
        <c:delete val="1"/>
        <c:axPos val="b"/>
        <c:majorTickMark val="out"/>
        <c:minorTickMark val="none"/>
        <c:tickLblPos val="nextTo"/>
        <c:crossAx val="40272512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bolånetagare'!$N$274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'Svenska bolånetagare'!$M$275:$M$281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bolånetagare'!$N$275:$N$281</c:f>
              <c:numCache>
                <c:formatCode>0.0</c:formatCode>
                <c:ptCount val="7"/>
                <c:pt idx="0">
                  <c:v>24.03</c:v>
                </c:pt>
                <c:pt idx="1">
                  <c:v>31.05</c:v>
                </c:pt>
                <c:pt idx="2">
                  <c:v>23.48</c:v>
                </c:pt>
                <c:pt idx="3">
                  <c:v>11.37</c:v>
                </c:pt>
                <c:pt idx="4">
                  <c:v>4.55</c:v>
                </c:pt>
                <c:pt idx="5">
                  <c:v>2.1</c:v>
                </c:pt>
                <c:pt idx="6">
                  <c:v>3.42</c:v>
                </c:pt>
              </c:numCache>
            </c:numRef>
          </c:val>
        </c:ser>
        <c:ser>
          <c:idx val="1"/>
          <c:order val="1"/>
          <c:tx>
            <c:strRef>
              <c:f>'Svenska bolånetagare'!$O$274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bolånetagare'!$M$275:$M$281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bolånetagare'!$O$275:$O$281</c:f>
              <c:numCache>
                <c:formatCode>0.0</c:formatCode>
                <c:ptCount val="7"/>
                <c:pt idx="0">
                  <c:v>17.14</c:v>
                </c:pt>
                <c:pt idx="1">
                  <c:v>30.47</c:v>
                </c:pt>
                <c:pt idx="2">
                  <c:v>25.25</c:v>
                </c:pt>
                <c:pt idx="3">
                  <c:v>15.02</c:v>
                </c:pt>
                <c:pt idx="4">
                  <c:v>6.64</c:v>
                </c:pt>
                <c:pt idx="5">
                  <c:v>2.54</c:v>
                </c:pt>
                <c:pt idx="6">
                  <c:v>2.95</c:v>
                </c:pt>
              </c:numCache>
            </c:numRef>
          </c:val>
        </c:ser>
        <c:ser>
          <c:idx val="2"/>
          <c:order val="2"/>
          <c:tx>
            <c:strRef>
              <c:f>'Svenska bolånetagare'!$P$274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bolånetagare'!$M$275:$M$281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bolånetagare'!$P$275:$P$281</c:f>
              <c:numCache>
                <c:formatCode>0.0</c:formatCode>
                <c:ptCount val="7"/>
                <c:pt idx="0">
                  <c:v>14.86</c:v>
                </c:pt>
                <c:pt idx="1">
                  <c:v>29.75</c:v>
                </c:pt>
                <c:pt idx="2">
                  <c:v>26.92</c:v>
                </c:pt>
                <c:pt idx="3">
                  <c:v>16.45</c:v>
                </c:pt>
                <c:pt idx="4">
                  <c:v>7.26</c:v>
                </c:pt>
                <c:pt idx="5">
                  <c:v>2.52</c:v>
                </c:pt>
                <c:pt idx="6">
                  <c:v>2.2400000000000002</c:v>
                </c:pt>
              </c:numCache>
            </c:numRef>
          </c:val>
        </c:ser>
        <c:ser>
          <c:idx val="3"/>
          <c:order val="3"/>
          <c:tx>
            <c:strRef>
              <c:f>'Svenska bolånetagare'!$Q$274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bolånetagare'!$M$275:$M$281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bolånetagare'!$Q$275:$Q$281</c:f>
              <c:numCache>
                <c:formatCode>0.0</c:formatCode>
                <c:ptCount val="7"/>
                <c:pt idx="0">
                  <c:v>12.48</c:v>
                </c:pt>
                <c:pt idx="1">
                  <c:v>27.55</c:v>
                </c:pt>
                <c:pt idx="2">
                  <c:v>26.81</c:v>
                </c:pt>
                <c:pt idx="3">
                  <c:v>18.399999999999999</c:v>
                </c:pt>
                <c:pt idx="4">
                  <c:v>8.67</c:v>
                </c:pt>
                <c:pt idx="5">
                  <c:v>3.28</c:v>
                </c:pt>
                <c:pt idx="6">
                  <c:v>2.81</c:v>
                </c:pt>
              </c:numCache>
            </c:numRef>
          </c:val>
        </c:ser>
        <c:ser>
          <c:idx val="4"/>
          <c:order val="4"/>
          <c:tx>
            <c:strRef>
              <c:f>'Svenska bolånetagare'!$R$274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bolånetagare'!$M$275:$M$281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bolånetagare'!$R$275:$R$281</c:f>
              <c:numCache>
                <c:formatCode>0.0</c:formatCode>
                <c:ptCount val="7"/>
                <c:pt idx="0">
                  <c:v>10.83</c:v>
                </c:pt>
                <c:pt idx="1">
                  <c:v>25.43</c:v>
                </c:pt>
                <c:pt idx="2">
                  <c:v>27.04</c:v>
                </c:pt>
                <c:pt idx="3">
                  <c:v>19.7</c:v>
                </c:pt>
                <c:pt idx="4">
                  <c:v>9.91</c:v>
                </c:pt>
                <c:pt idx="5">
                  <c:v>3.92</c:v>
                </c:pt>
                <c:pt idx="6">
                  <c:v>3.18</c:v>
                </c:pt>
              </c:numCache>
            </c:numRef>
          </c:val>
        </c:ser>
        <c:ser>
          <c:idx val="5"/>
          <c:order val="5"/>
          <c:tx>
            <c:strRef>
              <c:f>'Svenska bolånetagare'!$S$274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'Svenska bolånetagare'!$M$275:$M$281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'Svenska bolånetagare'!$S$275:$S$281</c:f>
              <c:numCache>
                <c:formatCode>0.0</c:formatCode>
                <c:ptCount val="7"/>
                <c:pt idx="0">
                  <c:v>10.69</c:v>
                </c:pt>
                <c:pt idx="1">
                  <c:v>24.9</c:v>
                </c:pt>
                <c:pt idx="2">
                  <c:v>27.19</c:v>
                </c:pt>
                <c:pt idx="3">
                  <c:v>20.83</c:v>
                </c:pt>
                <c:pt idx="4">
                  <c:v>10.78</c:v>
                </c:pt>
                <c:pt idx="5">
                  <c:v>3.47</c:v>
                </c:pt>
                <c:pt idx="6">
                  <c:v>2.14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954240"/>
        <c:axId val="414955776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959104"/>
        <c:axId val="414957568"/>
      </c:barChart>
      <c:catAx>
        <c:axId val="4149542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955776"/>
        <c:crosses val="autoZero"/>
        <c:auto val="1"/>
        <c:lblAlgn val="ctr"/>
        <c:lblOffset val="100"/>
        <c:noMultiLvlLbl val="0"/>
      </c:catAx>
      <c:valAx>
        <c:axId val="414955776"/>
        <c:scaling>
          <c:orientation val="minMax"/>
          <c:max val="3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954240"/>
        <c:crosses val="autoZero"/>
        <c:crossBetween val="between"/>
        <c:majorUnit val="5"/>
      </c:valAx>
      <c:valAx>
        <c:axId val="414957568"/>
        <c:scaling>
          <c:orientation val="minMax"/>
          <c:max val="3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959104"/>
        <c:crosses val="max"/>
        <c:crossBetween val="between"/>
        <c:majorUnit val="5"/>
      </c:valAx>
      <c:catAx>
        <c:axId val="41495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4149575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'Svenska bolånetagare'!$Q$60:$Q$74</c:f>
              <c:numCache>
                <c:formatCode>yyyy;@</c:formatCode>
                <c:ptCount val="15"/>
                <c:pt idx="0">
                  <c:v>37529</c:v>
                </c:pt>
                <c:pt idx="1">
                  <c:v>37894</c:v>
                </c:pt>
                <c:pt idx="2">
                  <c:v>38260</c:v>
                </c:pt>
                <c:pt idx="3">
                  <c:v>38625</c:v>
                </c:pt>
                <c:pt idx="4">
                  <c:v>38990</c:v>
                </c:pt>
                <c:pt idx="5">
                  <c:v>39355</c:v>
                </c:pt>
                <c:pt idx="6">
                  <c:v>39721</c:v>
                </c:pt>
                <c:pt idx="7">
                  <c:v>40086</c:v>
                </c:pt>
                <c:pt idx="8">
                  <c:v>40451</c:v>
                </c:pt>
                <c:pt idx="9">
                  <c:v>40816</c:v>
                </c:pt>
                <c:pt idx="10">
                  <c:v>41182</c:v>
                </c:pt>
                <c:pt idx="11">
                  <c:v>41547</c:v>
                </c:pt>
                <c:pt idx="12">
                  <c:v>41912</c:v>
                </c:pt>
                <c:pt idx="13">
                  <c:v>42277</c:v>
                </c:pt>
                <c:pt idx="14">
                  <c:v>42643</c:v>
                </c:pt>
              </c:numCache>
            </c:numRef>
          </c:cat>
          <c:val>
            <c:numRef>
              <c:f>'Svenska bolånetagare'!$R$60:$R$74</c:f>
              <c:numCache>
                <c:formatCode>0.0</c:formatCode>
                <c:ptCount val="15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69.599999999999994</c:v>
                </c:pt>
                <c:pt idx="13" formatCode="General">
                  <c:v>69.2</c:v>
                </c:pt>
                <c:pt idx="14">
                  <c:v>68.8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55936"/>
        <c:axId val="415261824"/>
      </c:lineChart>
      <c:lineChart>
        <c:grouping val="standard"/>
        <c:varyColors val="0"/>
        <c:ser>
          <c:idx val="1"/>
          <c:order val="1"/>
          <c:tx>
            <c:v>ny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'Svenska bolånetagare'!$R$60:$R$74</c:f>
              <c:numCache>
                <c:formatCode>0.0</c:formatCode>
                <c:ptCount val="15"/>
                <c:pt idx="0">
                  <c:v>59.233486199581897</c:v>
                </c:pt>
                <c:pt idx="1">
                  <c:v>60.723922309762123</c:v>
                </c:pt>
                <c:pt idx="2">
                  <c:v>62.402064960321724</c:v>
                </c:pt>
                <c:pt idx="3">
                  <c:v>65.523366912059132</c:v>
                </c:pt>
                <c:pt idx="4">
                  <c:v>67.221890637694131</c:v>
                </c:pt>
                <c:pt idx="5">
                  <c:v>68.556506929748039</c:v>
                </c:pt>
                <c:pt idx="6">
                  <c:v>70.218723936516</c:v>
                </c:pt>
                <c:pt idx="7">
                  <c:v>70.824404233704868</c:v>
                </c:pt>
                <c:pt idx="8">
                  <c:v>71.028825615239128</c:v>
                </c:pt>
                <c:pt idx="9">
                  <c:v>68.922424011924249</c:v>
                </c:pt>
                <c:pt idx="10">
                  <c:v>69.102150785788197</c:v>
                </c:pt>
                <c:pt idx="11">
                  <c:v>70.355912695124061</c:v>
                </c:pt>
                <c:pt idx="12">
                  <c:v>69.599999999999994</c:v>
                </c:pt>
                <c:pt idx="13" formatCode="General">
                  <c:v>69.2</c:v>
                </c:pt>
                <c:pt idx="14">
                  <c:v>68.8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265152"/>
        <c:axId val="415263360"/>
      </c:lineChart>
      <c:dateAx>
        <c:axId val="415255936"/>
        <c:scaling>
          <c:orientation val="minMax"/>
        </c:scaling>
        <c:delete val="0"/>
        <c:axPos val="b"/>
        <c:numFmt formatCode="yyyy;@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61824"/>
        <c:crosses val="autoZero"/>
        <c:auto val="1"/>
        <c:lblOffset val="100"/>
        <c:baseTimeUnit val="years"/>
        <c:majorUnit val="2"/>
        <c:majorTimeUnit val="years"/>
      </c:dateAx>
      <c:valAx>
        <c:axId val="415261824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55936"/>
        <c:crosses val="autoZero"/>
        <c:crossBetween val="between"/>
      </c:valAx>
      <c:valAx>
        <c:axId val="415263360"/>
        <c:scaling>
          <c:orientation val="minMax"/>
          <c:max val="75"/>
          <c:min val="5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265152"/>
        <c:crosses val="max"/>
        <c:crossBetween val="between"/>
      </c:valAx>
      <c:catAx>
        <c:axId val="415265152"/>
        <c:scaling>
          <c:orientation val="minMax"/>
        </c:scaling>
        <c:delete val="1"/>
        <c:axPos val="b"/>
        <c:majorTickMark val="out"/>
        <c:minorTickMark val="none"/>
        <c:tickLblPos val="nextTo"/>
        <c:crossAx val="41526336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bolånetagare'!$N$85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'Svenska bolånetagare'!$M$86:$M$89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bolånetagare'!$N$86:$N$89</c:f>
              <c:numCache>
                <c:formatCode>0.0</c:formatCode>
                <c:ptCount val="4"/>
                <c:pt idx="0">
                  <c:v>75.883317300000002</c:v>
                </c:pt>
                <c:pt idx="1">
                  <c:v>66.766466199999996</c:v>
                </c:pt>
                <c:pt idx="2">
                  <c:v>55.822508800000001</c:v>
                </c:pt>
                <c:pt idx="3">
                  <c:v>44.283225299999998</c:v>
                </c:pt>
              </c:numCache>
            </c:numRef>
          </c:val>
        </c:ser>
        <c:ser>
          <c:idx val="1"/>
          <c:order val="1"/>
          <c:tx>
            <c:strRef>
              <c:f>'Svenska bolånetagare'!$O$85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bolånetagare'!$M$86:$M$89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bolånetagare'!$O$86:$O$89</c:f>
              <c:numCache>
                <c:formatCode>0.0</c:formatCode>
                <c:ptCount val="4"/>
                <c:pt idx="0">
                  <c:v>77.061057899999994</c:v>
                </c:pt>
                <c:pt idx="1">
                  <c:v>69.465813499999996</c:v>
                </c:pt>
                <c:pt idx="2">
                  <c:v>57.711497100000003</c:v>
                </c:pt>
                <c:pt idx="3">
                  <c:v>45.782339</c:v>
                </c:pt>
              </c:numCache>
            </c:numRef>
          </c:val>
        </c:ser>
        <c:ser>
          <c:idx val="2"/>
          <c:order val="2"/>
          <c:tx>
            <c:strRef>
              <c:f>'Svenska bolånetagare'!$P$85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bolånetagare'!$M$86:$M$89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bolånetagare'!$P$86:$P$89</c:f>
              <c:numCache>
                <c:formatCode>0.0</c:formatCode>
                <c:ptCount val="4"/>
                <c:pt idx="0">
                  <c:v>77.976320099999995</c:v>
                </c:pt>
                <c:pt idx="1">
                  <c:v>70.390287299999997</c:v>
                </c:pt>
                <c:pt idx="2">
                  <c:v>59.250780800000001</c:v>
                </c:pt>
                <c:pt idx="3">
                  <c:v>46.151016499999997</c:v>
                </c:pt>
              </c:numCache>
            </c:numRef>
          </c:val>
        </c:ser>
        <c:ser>
          <c:idx val="3"/>
          <c:order val="3"/>
          <c:tx>
            <c:strRef>
              <c:f>'Svenska bolånetagare'!$Q$85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bolånetagare'!$M$86:$M$89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bolånetagare'!$Q$86:$Q$89</c:f>
              <c:numCache>
                <c:formatCode>0.0</c:formatCode>
                <c:ptCount val="4"/>
                <c:pt idx="0">
                  <c:v>77.649137400000001</c:v>
                </c:pt>
                <c:pt idx="1">
                  <c:v>69.681422600000005</c:v>
                </c:pt>
                <c:pt idx="2">
                  <c:v>59.315103800000003</c:v>
                </c:pt>
                <c:pt idx="3">
                  <c:v>45.371873999999998</c:v>
                </c:pt>
              </c:numCache>
            </c:numRef>
          </c:val>
        </c:ser>
        <c:ser>
          <c:idx val="4"/>
          <c:order val="4"/>
          <c:tx>
            <c:strRef>
              <c:f>'Svenska bolånetagare'!$R$85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bolånetagare'!$M$86:$M$89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bolånetagare'!$R$86:$R$89</c:f>
              <c:numCache>
                <c:formatCode>0.0</c:formatCode>
                <c:ptCount val="4"/>
                <c:pt idx="0">
                  <c:v>77.490444699999998</c:v>
                </c:pt>
                <c:pt idx="1">
                  <c:v>68.413079499999995</c:v>
                </c:pt>
                <c:pt idx="2">
                  <c:v>57.082335499999999</c:v>
                </c:pt>
                <c:pt idx="3">
                  <c:v>43.338917500000001</c:v>
                </c:pt>
              </c:numCache>
            </c:numRef>
          </c:val>
        </c:ser>
        <c:ser>
          <c:idx val="5"/>
          <c:order val="5"/>
          <c:tx>
            <c:strRef>
              <c:f>'Svenska bolånetagare'!$S$85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'Svenska bolånetagare'!$M$86:$M$89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bolånetagare'!$S$86:$S$89</c:f>
              <c:numCache>
                <c:formatCode>General</c:formatCode>
                <c:ptCount val="4"/>
                <c:pt idx="0">
                  <c:v>76.7</c:v>
                </c:pt>
                <c:pt idx="1">
                  <c:v>67</c:v>
                </c:pt>
                <c:pt idx="2">
                  <c:v>55.8</c:v>
                </c:pt>
                <c:pt idx="3">
                  <c:v>41.6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15456"/>
        <c:axId val="415316992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320320"/>
        <c:axId val="415318784"/>
      </c:barChart>
      <c:catAx>
        <c:axId val="415315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316992"/>
        <c:crosses val="autoZero"/>
        <c:auto val="1"/>
        <c:lblAlgn val="ctr"/>
        <c:lblOffset val="100"/>
        <c:noMultiLvlLbl val="0"/>
      </c:catAx>
      <c:valAx>
        <c:axId val="415316992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315456"/>
        <c:crosses val="autoZero"/>
        <c:crossBetween val="between"/>
        <c:majorUnit val="20"/>
      </c:valAx>
      <c:valAx>
        <c:axId val="415318784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5320320"/>
        <c:crosses val="max"/>
        <c:crossBetween val="between"/>
        <c:majorUnit val="20"/>
      </c:valAx>
      <c:catAx>
        <c:axId val="415320320"/>
        <c:scaling>
          <c:orientation val="minMax"/>
        </c:scaling>
        <c:delete val="1"/>
        <c:axPos val="b"/>
        <c:majorTickMark val="out"/>
        <c:minorTickMark val="none"/>
        <c:tickLblPos val="nextTo"/>
        <c:crossAx val="4153187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/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bolånetagare'!$N$224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'Svenska bolånetagare'!$M$225:$M$229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bolånetagare'!$N$225:$N$229</c:f>
              <c:numCache>
                <c:formatCode>0.0</c:formatCode>
                <c:ptCount val="5"/>
                <c:pt idx="0">
                  <c:v>5.4479602808050593</c:v>
                </c:pt>
                <c:pt idx="1">
                  <c:v>18.361428037732693</c:v>
                </c:pt>
                <c:pt idx="2">
                  <c:v>43.534402029476155</c:v>
                </c:pt>
                <c:pt idx="3">
                  <c:v>23.429119550091865</c:v>
                </c:pt>
                <c:pt idx="4">
                  <c:v>9.2270734416258087</c:v>
                </c:pt>
              </c:numCache>
            </c:numRef>
          </c:val>
        </c:ser>
        <c:ser>
          <c:idx val="1"/>
          <c:order val="1"/>
          <c:tx>
            <c:strRef>
              <c:f>'Svenska bolånetagare'!$O$224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bolånetagare'!$M$225:$M$229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bolånetagare'!$O$225:$O$229</c:f>
              <c:numCache>
                <c:formatCode>0.0</c:formatCode>
                <c:ptCount val="5"/>
                <c:pt idx="0">
                  <c:v>4.8957579425534892</c:v>
                </c:pt>
                <c:pt idx="1">
                  <c:v>17.255556756502717</c:v>
                </c:pt>
                <c:pt idx="2">
                  <c:v>42.599050410591907</c:v>
                </c:pt>
                <c:pt idx="3">
                  <c:v>26.31882712959397</c:v>
                </c:pt>
                <c:pt idx="4">
                  <c:v>8.9307920421813325</c:v>
                </c:pt>
              </c:numCache>
            </c:numRef>
          </c:val>
        </c:ser>
        <c:ser>
          <c:idx val="2"/>
          <c:order val="2"/>
          <c:tx>
            <c:strRef>
              <c:f>'Svenska bolånetagare'!$P$224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bolånetagare'!$M$225:$M$229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bolånetagare'!$P$225:$P$229</c:f>
              <c:numCache>
                <c:formatCode>0.0</c:formatCode>
                <c:ptCount val="5"/>
                <c:pt idx="0">
                  <c:v>4.8735389227844168</c:v>
                </c:pt>
                <c:pt idx="1">
                  <c:v>17.127907347591183</c:v>
                </c:pt>
                <c:pt idx="2">
                  <c:v>46.226113282416136</c:v>
                </c:pt>
                <c:pt idx="3">
                  <c:v>25.336025089730406</c:v>
                </c:pt>
                <c:pt idx="4">
                  <c:v>6.4363966281961282</c:v>
                </c:pt>
              </c:numCache>
            </c:numRef>
          </c:val>
        </c:ser>
        <c:ser>
          <c:idx val="3"/>
          <c:order val="3"/>
          <c:tx>
            <c:strRef>
              <c:f>'Svenska bolånetagare'!$Q$224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bolånetagare'!$M$225:$M$229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bolånetagare'!$Q$225:$Q$229</c:f>
              <c:numCache>
                <c:formatCode>0.0</c:formatCode>
                <c:ptCount val="5"/>
                <c:pt idx="0">
                  <c:v>5.2780082209054102</c:v>
                </c:pt>
                <c:pt idx="1">
                  <c:v>19.619800993304992</c:v>
                </c:pt>
                <c:pt idx="2">
                  <c:v>49.739559293106353</c:v>
                </c:pt>
                <c:pt idx="3">
                  <c:v>22.405536715805326</c:v>
                </c:pt>
                <c:pt idx="4">
                  <c:v>2.9570947768779337</c:v>
                </c:pt>
              </c:numCache>
            </c:numRef>
          </c:val>
        </c:ser>
        <c:ser>
          <c:idx val="4"/>
          <c:order val="4"/>
          <c:tx>
            <c:strRef>
              <c:f>'Svenska bolånetagare'!$R$224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bolånetagare'!$M$225:$M$229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bolånetagare'!$R$225:$R$229</c:f>
              <c:numCache>
                <c:formatCode>0.0</c:formatCode>
                <c:ptCount val="5"/>
                <c:pt idx="0">
                  <c:v>5.6656565621584862</c:v>
                </c:pt>
                <c:pt idx="1">
                  <c:v>20.984779530103161</c:v>
                </c:pt>
                <c:pt idx="2">
                  <c:v>51.577429927972887</c:v>
                </c:pt>
                <c:pt idx="3">
                  <c:v>19.541041460275117</c:v>
                </c:pt>
                <c:pt idx="4">
                  <c:v>2.2310925194903524</c:v>
                </c:pt>
              </c:numCache>
            </c:numRef>
          </c:val>
        </c:ser>
        <c:ser>
          <c:idx val="5"/>
          <c:order val="5"/>
          <c:tx>
            <c:strRef>
              <c:f>'Svenska bolånetagare'!$S$224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'Svenska bolånetagare'!$M$225:$M$229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bolånetagare'!$S$225:$S$229</c:f>
              <c:numCache>
                <c:formatCode>0.0</c:formatCode>
                <c:ptCount val="5"/>
                <c:pt idx="0">
                  <c:v>6.4829957871740369</c:v>
                </c:pt>
                <c:pt idx="1">
                  <c:v>25.64474815645525</c:v>
                </c:pt>
                <c:pt idx="2">
                  <c:v>49.064294446141773</c:v>
                </c:pt>
                <c:pt idx="3">
                  <c:v>17.413282545388086</c:v>
                </c:pt>
                <c:pt idx="4">
                  <c:v>1.3946790648408554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05632"/>
        <c:axId val="413207168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18688"/>
        <c:axId val="413217152"/>
      </c:barChart>
      <c:catAx>
        <c:axId val="413205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07168"/>
        <c:crosses val="autoZero"/>
        <c:auto val="1"/>
        <c:lblAlgn val="ctr"/>
        <c:lblOffset val="100"/>
        <c:noMultiLvlLbl val="0"/>
      </c:catAx>
      <c:valAx>
        <c:axId val="4132071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05632"/>
        <c:crosses val="autoZero"/>
        <c:crossBetween val="between"/>
      </c:valAx>
      <c:valAx>
        <c:axId val="413217152"/>
        <c:scaling>
          <c:orientation val="minMax"/>
          <c:max val="6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218688"/>
        <c:crosses val="max"/>
        <c:crossBetween val="between"/>
        <c:majorUnit val="10"/>
      </c:valAx>
      <c:catAx>
        <c:axId val="413218688"/>
        <c:scaling>
          <c:orientation val="minMax"/>
        </c:scaling>
        <c:delete val="1"/>
        <c:axPos val="b"/>
        <c:majorTickMark val="out"/>
        <c:minorTickMark val="none"/>
        <c:tickLblPos val="nextTo"/>
        <c:crossAx val="4132171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/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kraftigt'!$N$35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kraftigt'!$O$35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'Amorteringarna ökade kraftigt'!$P$35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kraftigt'!$Q$35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'Amorteringarna ökade kraftigt'!$R$35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919296"/>
        <c:axId val="412920832"/>
      </c:barChart>
      <c:catAx>
        <c:axId val="4129192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2920832"/>
        <c:crosses val="autoZero"/>
        <c:auto val="1"/>
        <c:lblAlgn val="ctr"/>
        <c:lblOffset val="100"/>
        <c:noMultiLvlLbl val="0"/>
      </c:catAx>
      <c:valAx>
        <c:axId val="41292083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2919296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.1368226851851852"/>
          <c:y val="0.90838055555555552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6896"/>
        <c:axId val="41281843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25856"/>
        <c:axId val="412824320"/>
      </c:barChart>
      <c:catAx>
        <c:axId val="412816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2818432"/>
        <c:crosses val="autoZero"/>
        <c:auto val="1"/>
        <c:lblAlgn val="ctr"/>
        <c:lblOffset val="100"/>
        <c:noMultiLvlLbl val="0"/>
      </c:catAx>
      <c:valAx>
        <c:axId val="412818432"/>
        <c:scaling>
          <c:orientation val="minMax"/>
          <c:max val="10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12816896"/>
        <c:crosses val="autoZero"/>
        <c:crossBetween val="between"/>
        <c:majorUnit val="20"/>
      </c:valAx>
      <c:valAx>
        <c:axId val="412824320"/>
        <c:scaling>
          <c:orientation val="minMax"/>
          <c:max val="100"/>
        </c:scaling>
        <c:delete val="0"/>
        <c:axPos val="r"/>
        <c:numFmt formatCode="#,##0" sourceLinked="0"/>
        <c:majorTickMark val="none"/>
        <c:minorTickMark val="none"/>
        <c:tickLblPos val="nextTo"/>
        <c:crossAx val="412825856"/>
        <c:crosses val="max"/>
        <c:crossBetween val="between"/>
        <c:majorUnit val="20"/>
      </c:valAx>
      <c:catAx>
        <c:axId val="412825856"/>
        <c:scaling>
          <c:orientation val="minMax"/>
        </c:scaling>
        <c:delete val="1"/>
        <c:axPos val="b"/>
        <c:majorTickMark val="out"/>
        <c:minorTickMark val="none"/>
        <c:tickLblPos val="nextTo"/>
        <c:crossAx val="41282432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73856"/>
        <c:axId val="412875392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271936"/>
        <c:axId val="413270400"/>
      </c:barChart>
      <c:catAx>
        <c:axId val="412873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v-SE"/>
          </a:p>
        </c:txPr>
        <c:crossAx val="412875392"/>
        <c:crosses val="autoZero"/>
        <c:auto val="1"/>
        <c:lblAlgn val="ctr"/>
        <c:lblOffset val="100"/>
        <c:noMultiLvlLbl val="0"/>
      </c:catAx>
      <c:valAx>
        <c:axId val="412875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2873856"/>
        <c:crosses val="autoZero"/>
        <c:crossBetween val="between"/>
      </c:valAx>
      <c:valAx>
        <c:axId val="413270400"/>
        <c:scaling>
          <c:orientation val="minMax"/>
          <c:max val="8"/>
        </c:scaling>
        <c:delete val="0"/>
        <c:axPos val="r"/>
        <c:numFmt formatCode="#,##0" sourceLinked="0"/>
        <c:majorTickMark val="none"/>
        <c:minorTickMark val="none"/>
        <c:tickLblPos val="nextTo"/>
        <c:crossAx val="413271936"/>
        <c:crosses val="max"/>
        <c:crossBetween val="between"/>
      </c:valAx>
      <c:catAx>
        <c:axId val="4132719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32704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17762345679012"/>
          <c:y val="0.89426944444444445"/>
          <c:w val="0.39331990740740741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kraftigt'!$N$57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'Amorteringarna ökade kraftigt'!$M$58:$M$62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kraftigt'!$N$58:$N$62</c:f>
              <c:numCache>
                <c:formatCode>0.0</c:formatCode>
                <c:ptCount val="5"/>
                <c:pt idx="0">
                  <c:v>2.8833500000000001</c:v>
                </c:pt>
                <c:pt idx="1">
                  <c:v>1.21394</c:v>
                </c:pt>
                <c:pt idx="2">
                  <c:v>0.77295000000000003</c:v>
                </c:pt>
                <c:pt idx="3">
                  <c:v>0.80932000000000004</c:v>
                </c:pt>
                <c:pt idx="4">
                  <c:v>1.6367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kraftigt'!$O$57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'Amorteringarna ökade kraftigt'!$M$58:$M$62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kraftigt'!$O$58:$O$62</c:f>
              <c:numCache>
                <c:formatCode>0.0</c:formatCode>
                <c:ptCount val="5"/>
                <c:pt idx="0">
                  <c:v>3.18492</c:v>
                </c:pt>
                <c:pt idx="1">
                  <c:v>1.3793899999999999</c:v>
                </c:pt>
                <c:pt idx="2">
                  <c:v>0.92300000000000004</c:v>
                </c:pt>
                <c:pt idx="3">
                  <c:v>1.03227</c:v>
                </c:pt>
                <c:pt idx="4">
                  <c:v>2.4664100000000002</c:v>
                </c:pt>
              </c:numCache>
            </c:numRef>
          </c:val>
        </c:ser>
        <c:ser>
          <c:idx val="2"/>
          <c:order val="2"/>
          <c:tx>
            <c:strRef>
              <c:f>'Amorteringarna ökade kraftigt'!$P$57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'Amorteringarna ökade kraftigt'!$M$58:$M$62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kraftigt'!$P$58:$P$62</c:f>
              <c:numCache>
                <c:formatCode>0.0</c:formatCode>
                <c:ptCount val="5"/>
                <c:pt idx="0">
                  <c:v>2.53668</c:v>
                </c:pt>
                <c:pt idx="1">
                  <c:v>1.2255400000000001</c:v>
                </c:pt>
                <c:pt idx="2">
                  <c:v>0.88024999999999998</c:v>
                </c:pt>
                <c:pt idx="3">
                  <c:v>1.0477800000000002</c:v>
                </c:pt>
                <c:pt idx="4">
                  <c:v>2.72662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kraftigt'!$Q$57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'Amorteringarna ökade kraftigt'!$M$58:$M$62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kraftigt'!$Q$58:$Q$62</c:f>
              <c:numCache>
                <c:formatCode>0.0</c:formatCode>
                <c:ptCount val="5"/>
                <c:pt idx="0">
                  <c:v>2.61904</c:v>
                </c:pt>
                <c:pt idx="1">
                  <c:v>1.33876</c:v>
                </c:pt>
                <c:pt idx="2">
                  <c:v>0.90758000000000005</c:v>
                </c:pt>
                <c:pt idx="3">
                  <c:v>1.27834</c:v>
                </c:pt>
                <c:pt idx="4">
                  <c:v>2.9620299999999999</c:v>
                </c:pt>
              </c:numCache>
            </c:numRef>
          </c:val>
        </c:ser>
        <c:ser>
          <c:idx val="4"/>
          <c:order val="4"/>
          <c:tx>
            <c:strRef>
              <c:f>'Amorteringarna ökade kraftigt'!$R$57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'Amorteringarna ökade kraftigt'!$M$58:$M$62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kraftigt'!$R$58:$R$62</c:f>
              <c:numCache>
                <c:formatCode>0.0</c:formatCode>
                <c:ptCount val="5"/>
                <c:pt idx="0">
                  <c:v>2.3725900000000002</c:v>
                </c:pt>
                <c:pt idx="1">
                  <c:v>1.28193</c:v>
                </c:pt>
                <c:pt idx="2">
                  <c:v>0.89942000000000011</c:v>
                </c:pt>
                <c:pt idx="3">
                  <c:v>1.3135600000000001</c:v>
                </c:pt>
                <c:pt idx="4">
                  <c:v>2.6995399999999998</c:v>
                </c:pt>
              </c:numCache>
            </c:numRef>
          </c:val>
        </c:ser>
        <c:ser>
          <c:idx val="5"/>
          <c:order val="5"/>
          <c:tx>
            <c:strRef>
              <c:f>'Amorteringarna ökade kraftigt'!$S$57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05599"/>
            </a:solidFill>
          </c:spPr>
          <c:invertIfNegative val="0"/>
          <c:cat>
            <c:strRef>
              <c:f>'Amorteringarna ökade kraftigt'!$M$58:$M$62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kraftigt'!$S$58:$S$62</c:f>
              <c:numCache>
                <c:formatCode>0.0</c:formatCode>
                <c:ptCount val="5"/>
                <c:pt idx="0">
                  <c:v>2.4475199999999999</c:v>
                </c:pt>
                <c:pt idx="1">
                  <c:v>1.11595</c:v>
                </c:pt>
                <c:pt idx="2">
                  <c:v>1.2004600000000001</c:v>
                </c:pt>
                <c:pt idx="3">
                  <c:v>1.88514</c:v>
                </c:pt>
                <c:pt idx="4">
                  <c:v>3.42048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35552"/>
        <c:axId val="413337088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44512"/>
        <c:axId val="413338624"/>
      </c:barChart>
      <c:catAx>
        <c:axId val="413335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37088"/>
        <c:crosses val="autoZero"/>
        <c:auto val="1"/>
        <c:lblAlgn val="ctr"/>
        <c:lblOffset val="100"/>
        <c:noMultiLvlLbl val="0"/>
      </c:catAx>
      <c:valAx>
        <c:axId val="41333708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35552"/>
        <c:crosses val="autoZero"/>
        <c:crossBetween val="between"/>
        <c:majorUnit val="1"/>
      </c:valAx>
      <c:valAx>
        <c:axId val="413338624"/>
        <c:scaling>
          <c:orientation val="minMax"/>
          <c:max val="4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44512"/>
        <c:crosses val="max"/>
        <c:crossBetween val="between"/>
        <c:majorUnit val="1"/>
      </c:valAx>
      <c:catAx>
        <c:axId val="4133445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33386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kraftigt'!$N$111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'Amorteringarna ökade kraftigt'!$M$112:$M$115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kraftigt'!$N$112:$N$115</c:f>
              <c:numCache>
                <c:formatCode>0.0</c:formatCode>
                <c:ptCount val="4"/>
                <c:pt idx="0">
                  <c:v>56.702030000000001</c:v>
                </c:pt>
                <c:pt idx="1">
                  <c:v>44.147669999999998</c:v>
                </c:pt>
                <c:pt idx="2">
                  <c:v>45.814769999999996</c:v>
                </c:pt>
                <c:pt idx="3">
                  <c:v>33.103729999999999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kraftigt'!$O$111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'Amorteringarna ökade kraftigt'!$M$112:$M$115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kraftigt'!$O$112:$O$115</c:f>
              <c:numCache>
                <c:formatCode>0.0</c:formatCode>
                <c:ptCount val="4"/>
                <c:pt idx="0">
                  <c:v>68.015619999999998</c:v>
                </c:pt>
                <c:pt idx="1">
                  <c:v>59.133939999999996</c:v>
                </c:pt>
                <c:pt idx="2">
                  <c:v>52.090380000000003</c:v>
                </c:pt>
                <c:pt idx="3">
                  <c:v>36.503250000000001</c:v>
                </c:pt>
              </c:numCache>
            </c:numRef>
          </c:val>
        </c:ser>
        <c:ser>
          <c:idx val="2"/>
          <c:order val="2"/>
          <c:tx>
            <c:strRef>
              <c:f>'Amorteringarna ökade kraftigt'!$P$111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'Amorteringarna ökade kraftigt'!$M$112:$M$115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kraftigt'!$P$112:$P$115</c:f>
              <c:numCache>
                <c:formatCode>0.0</c:formatCode>
                <c:ptCount val="4"/>
                <c:pt idx="0">
                  <c:v>74.469239999999999</c:v>
                </c:pt>
                <c:pt idx="1">
                  <c:v>63.759639999999997</c:v>
                </c:pt>
                <c:pt idx="2">
                  <c:v>55.777639999999998</c:v>
                </c:pt>
                <c:pt idx="3">
                  <c:v>37.366890000000005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kraftigt'!$Q$111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'Amorteringarna ökade kraftigt'!$M$112:$M$115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kraftigt'!$Q$112:$Q$115</c:f>
              <c:numCache>
                <c:formatCode>0.0</c:formatCode>
                <c:ptCount val="4"/>
                <c:pt idx="0">
                  <c:v>78.42443999999999</c:v>
                </c:pt>
                <c:pt idx="1">
                  <c:v>68.855040000000002</c:v>
                </c:pt>
                <c:pt idx="2">
                  <c:v>61.775230000000001</c:v>
                </c:pt>
                <c:pt idx="3">
                  <c:v>40.630070000000003</c:v>
                </c:pt>
              </c:numCache>
            </c:numRef>
          </c:val>
        </c:ser>
        <c:ser>
          <c:idx val="4"/>
          <c:order val="4"/>
          <c:tx>
            <c:strRef>
              <c:f>'Amorteringarna ökade kraftigt'!$R$111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'Amorteringarna ökade kraftigt'!$M$112:$M$115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kraftigt'!$R$112:$R$115</c:f>
              <c:numCache>
                <c:formatCode>0.0</c:formatCode>
                <c:ptCount val="4"/>
                <c:pt idx="0">
                  <c:v>81.78246</c:v>
                </c:pt>
                <c:pt idx="1">
                  <c:v>69.516480000000001</c:v>
                </c:pt>
                <c:pt idx="2">
                  <c:v>61.94</c:v>
                </c:pt>
                <c:pt idx="3">
                  <c:v>40.463919999999995</c:v>
                </c:pt>
              </c:numCache>
            </c:numRef>
          </c:val>
        </c:ser>
        <c:ser>
          <c:idx val="5"/>
          <c:order val="5"/>
          <c:tx>
            <c:strRef>
              <c:f>'Amorteringarna ökade kraftigt'!$S$111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'Amorteringarna ökade kraftigt'!$M$112:$M$115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kraftigt'!$S$112:$S$115</c:f>
              <c:numCache>
                <c:formatCode>0.0</c:formatCode>
                <c:ptCount val="4"/>
                <c:pt idx="0">
                  <c:v>92.484099999999998</c:v>
                </c:pt>
                <c:pt idx="1">
                  <c:v>81.300749999999994</c:v>
                </c:pt>
                <c:pt idx="2">
                  <c:v>71.143699999999995</c:v>
                </c:pt>
                <c:pt idx="3">
                  <c:v>46.245869999999996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66912"/>
        <c:axId val="413376896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379968"/>
        <c:axId val="413378432"/>
      </c:barChart>
      <c:catAx>
        <c:axId val="413366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76896"/>
        <c:crosses val="autoZero"/>
        <c:auto val="1"/>
        <c:lblAlgn val="ctr"/>
        <c:lblOffset val="100"/>
        <c:noMultiLvlLbl val="0"/>
      </c:catAx>
      <c:valAx>
        <c:axId val="41337689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66912"/>
        <c:crosses val="autoZero"/>
        <c:crossBetween val="between"/>
        <c:majorUnit val="20"/>
      </c:valAx>
      <c:valAx>
        <c:axId val="413378432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379968"/>
        <c:crosses val="max"/>
        <c:crossBetween val="between"/>
        <c:majorUnit val="20"/>
      </c:valAx>
      <c:catAx>
        <c:axId val="41337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33784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kraftigt'!$N$86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'Amorteringarna ökade kraftigt'!$M$87:$M$93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'Amorteringarna ökade kraftigt'!$N$87:$N$93</c:f>
              <c:numCache>
                <c:formatCode>0.0</c:formatCode>
                <c:ptCount val="7"/>
                <c:pt idx="0">
                  <c:v>2.6952500000000001</c:v>
                </c:pt>
                <c:pt idx="1">
                  <c:v>1.0607599999999999</c:v>
                </c:pt>
                <c:pt idx="2">
                  <c:v>0.61236999999999997</c:v>
                </c:pt>
                <c:pt idx="3">
                  <c:v>0.49795000000000006</c:v>
                </c:pt>
                <c:pt idx="4">
                  <c:v>0.49986999999999998</c:v>
                </c:pt>
                <c:pt idx="5">
                  <c:v>0.52437</c:v>
                </c:pt>
                <c:pt idx="6">
                  <c:v>0.41077999999999998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kraftigt'!$O$86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'Amorteringarna ökade kraftigt'!$M$87:$M$93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'Amorteringarna ökade kraftigt'!$O$87:$O$93</c:f>
              <c:numCache>
                <c:formatCode>0.0</c:formatCode>
                <c:ptCount val="7"/>
                <c:pt idx="0">
                  <c:v>3.2486199999999998</c:v>
                </c:pt>
                <c:pt idx="1">
                  <c:v>1.3350199999999999</c:v>
                </c:pt>
                <c:pt idx="2">
                  <c:v>0.92828000000000011</c:v>
                </c:pt>
                <c:pt idx="3">
                  <c:v>0.90279999999999994</c:v>
                </c:pt>
                <c:pt idx="4">
                  <c:v>0.66227999999999998</c:v>
                </c:pt>
                <c:pt idx="5">
                  <c:v>0.41624</c:v>
                </c:pt>
                <c:pt idx="6">
                  <c:v>0.32368999999999998</c:v>
                </c:pt>
              </c:numCache>
            </c:numRef>
          </c:val>
        </c:ser>
        <c:ser>
          <c:idx val="2"/>
          <c:order val="2"/>
          <c:tx>
            <c:strRef>
              <c:f>'Amorteringarna ökade kraftigt'!$P$86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'Amorteringarna ökade kraftigt'!$M$87:$M$93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'Amorteringarna ökade kraftigt'!$P$87:$P$93</c:f>
              <c:numCache>
                <c:formatCode>0.0</c:formatCode>
                <c:ptCount val="7"/>
                <c:pt idx="0">
                  <c:v>3.2536700000000001</c:v>
                </c:pt>
                <c:pt idx="1">
                  <c:v>1.30348</c:v>
                </c:pt>
                <c:pt idx="2">
                  <c:v>0.8997099999999999</c:v>
                </c:pt>
                <c:pt idx="3">
                  <c:v>0.72489000000000003</c:v>
                </c:pt>
                <c:pt idx="4">
                  <c:v>0.65334000000000003</c:v>
                </c:pt>
                <c:pt idx="5">
                  <c:v>0.51970000000000005</c:v>
                </c:pt>
                <c:pt idx="6">
                  <c:v>0.46068000000000003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kraftigt'!$Q$86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'Amorteringarna ökade kraftigt'!$M$87:$M$93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'Amorteringarna ökade kraftigt'!$Q$87:$Q$93</c:f>
              <c:numCache>
                <c:formatCode>0.0</c:formatCode>
                <c:ptCount val="7"/>
                <c:pt idx="0">
                  <c:v>3.5337800000000001</c:v>
                </c:pt>
                <c:pt idx="1">
                  <c:v>1.5784099999999999</c:v>
                </c:pt>
                <c:pt idx="2">
                  <c:v>1.03847</c:v>
                </c:pt>
                <c:pt idx="3">
                  <c:v>0.82599</c:v>
                </c:pt>
                <c:pt idx="4">
                  <c:v>0.73685</c:v>
                </c:pt>
                <c:pt idx="5">
                  <c:v>0.62148999999999999</c:v>
                </c:pt>
                <c:pt idx="6">
                  <c:v>0.56313999999999997</c:v>
                </c:pt>
              </c:numCache>
            </c:numRef>
          </c:val>
        </c:ser>
        <c:ser>
          <c:idx val="4"/>
          <c:order val="4"/>
          <c:tx>
            <c:strRef>
              <c:f>'Amorteringarna ökade kraftigt'!$R$86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'Amorteringarna ökade kraftigt'!$M$87:$M$93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'Amorteringarna ökade kraftigt'!$R$87:$R$93</c:f>
              <c:numCache>
                <c:formatCode>0.0</c:formatCode>
                <c:ptCount val="7"/>
                <c:pt idx="0">
                  <c:v>3.5616299999999996</c:v>
                </c:pt>
                <c:pt idx="1">
                  <c:v>1.5589199999999999</c:v>
                </c:pt>
                <c:pt idx="2">
                  <c:v>1.0334100000000002</c:v>
                </c:pt>
                <c:pt idx="3">
                  <c:v>0.84449999999999992</c:v>
                </c:pt>
                <c:pt idx="4">
                  <c:v>0.73328000000000004</c:v>
                </c:pt>
                <c:pt idx="5">
                  <c:v>0.65376999999999996</c:v>
                </c:pt>
                <c:pt idx="6">
                  <c:v>0.51588999999999996</c:v>
                </c:pt>
              </c:numCache>
            </c:numRef>
          </c:val>
        </c:ser>
        <c:ser>
          <c:idx val="5"/>
          <c:order val="5"/>
          <c:tx>
            <c:strRef>
              <c:f>'Amorteringarna ökade kraftigt'!$S$86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'Amorteringarna ökade kraftigt'!$M$87:$M$93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'Amorteringarna ökade kraftigt'!$S$87:$S$93</c:f>
              <c:numCache>
                <c:formatCode>0.0</c:formatCode>
                <c:ptCount val="7"/>
                <c:pt idx="0">
                  <c:v>3.5972</c:v>
                </c:pt>
                <c:pt idx="1">
                  <c:v>1.7630399999999999</c:v>
                </c:pt>
                <c:pt idx="2">
                  <c:v>1.4056900000000001</c:v>
                </c:pt>
                <c:pt idx="3">
                  <c:v>1.24498</c:v>
                </c:pt>
                <c:pt idx="4">
                  <c:v>1.1484099999999999</c:v>
                </c:pt>
                <c:pt idx="5">
                  <c:v>1.0555399999999999</c:v>
                </c:pt>
                <c:pt idx="6">
                  <c:v>1.0015400000000001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77728"/>
        <c:axId val="416779264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98976"/>
        <c:axId val="416797440"/>
      </c:barChart>
      <c:catAx>
        <c:axId val="4167777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779264"/>
        <c:crosses val="autoZero"/>
        <c:auto val="1"/>
        <c:lblAlgn val="ctr"/>
        <c:lblOffset val="100"/>
        <c:noMultiLvlLbl val="0"/>
      </c:catAx>
      <c:valAx>
        <c:axId val="416779264"/>
        <c:scaling>
          <c:orientation val="minMax"/>
          <c:max val="4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777728"/>
        <c:crosses val="autoZero"/>
        <c:crossBetween val="between"/>
        <c:majorUnit val="1"/>
      </c:valAx>
      <c:valAx>
        <c:axId val="416797440"/>
        <c:scaling>
          <c:orientation val="minMax"/>
          <c:max val="4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798976"/>
        <c:crosses val="max"/>
        <c:crossBetween val="between"/>
        <c:majorUnit val="1"/>
      </c:valAx>
      <c:catAx>
        <c:axId val="4167989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67974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7649506172839509"/>
          <c:h val="0.7053302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bolånetagare'!$N$335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'Svenska bolånetagare'!$M$336:$M$345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bolånetagare'!$N$336:$N$345</c:f>
              <c:numCache>
                <c:formatCode>0</c:formatCode>
                <c:ptCount val="10"/>
                <c:pt idx="0">
                  <c:v>365.15508579999999</c:v>
                </c:pt>
                <c:pt idx="1">
                  <c:v>404.81356049999999</c:v>
                </c:pt>
                <c:pt idx="2">
                  <c:v>427.64890739999998</c:v>
                </c:pt>
                <c:pt idx="3">
                  <c:v>415.49461710000003</c:v>
                </c:pt>
                <c:pt idx="4">
                  <c:v>379.66519099999999</c:v>
                </c:pt>
                <c:pt idx="5">
                  <c:v>377.59868619999997</c:v>
                </c:pt>
                <c:pt idx="6">
                  <c:v>387.63109009999999</c:v>
                </c:pt>
                <c:pt idx="7">
                  <c:v>402.25818520000001</c:v>
                </c:pt>
                <c:pt idx="8">
                  <c:v>437.72548060000003</c:v>
                </c:pt>
                <c:pt idx="9">
                  <c:v>465.3211134</c:v>
                </c:pt>
              </c:numCache>
            </c:numRef>
          </c:val>
        </c:ser>
        <c:ser>
          <c:idx val="1"/>
          <c:order val="1"/>
          <c:tx>
            <c:strRef>
              <c:f>'Svenska bolånetagare'!$O$335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numRef>
              <c:f>'Svenska bolånetagare'!$M$336:$M$345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bolånetagare'!$O$336:$O$345</c:f>
              <c:numCache>
                <c:formatCode>0</c:formatCode>
                <c:ptCount val="10"/>
                <c:pt idx="0">
                  <c:v>340.6452946</c:v>
                </c:pt>
                <c:pt idx="1">
                  <c:v>397.81624829999998</c:v>
                </c:pt>
                <c:pt idx="2">
                  <c:v>418.25289930000002</c:v>
                </c:pt>
                <c:pt idx="3">
                  <c:v>405.72050510000003</c:v>
                </c:pt>
                <c:pt idx="4">
                  <c:v>371.77520980000003</c:v>
                </c:pt>
                <c:pt idx="5">
                  <c:v>380.5962025</c:v>
                </c:pt>
                <c:pt idx="6">
                  <c:v>390.2594833</c:v>
                </c:pt>
                <c:pt idx="7">
                  <c:v>408.16402049999999</c:v>
                </c:pt>
                <c:pt idx="8">
                  <c:v>433.95878900000002</c:v>
                </c:pt>
                <c:pt idx="9">
                  <c:v>473.1436779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397440"/>
        <c:axId val="40240332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406400"/>
        <c:axId val="402404864"/>
      </c:barChart>
      <c:catAx>
        <c:axId val="4023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2403328"/>
        <c:crosses val="autoZero"/>
        <c:auto val="1"/>
        <c:lblAlgn val="ctr"/>
        <c:lblOffset val="100"/>
        <c:noMultiLvlLbl val="0"/>
      </c:catAx>
      <c:valAx>
        <c:axId val="40240332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02397440"/>
        <c:crosses val="autoZero"/>
        <c:crossBetween val="between"/>
        <c:majorUnit val="100"/>
      </c:valAx>
      <c:valAx>
        <c:axId val="402404864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02406400"/>
        <c:crosses val="max"/>
        <c:crossBetween val="between"/>
      </c:valAx>
      <c:catAx>
        <c:axId val="40240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4024048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'Amorteringarna ökade kraftigt'!$M$9:$R$9</c:f>
              <c:numCache>
                <c:formatCode>yyyy;@</c:formatCode>
                <c:ptCount val="6"/>
                <c:pt idx="0" formatCode="General">
                  <c:v>2011</c:v>
                </c:pt>
                <c:pt idx="1">
                  <c:v>41094</c:v>
                </c:pt>
                <c:pt idx="2" formatCode="General">
                  <c:v>2013</c:v>
                </c:pt>
                <c:pt idx="3" formatCode="General">
                  <c:v>2014</c:v>
                </c:pt>
                <c:pt idx="4" formatCode="General">
                  <c:v>2015</c:v>
                </c:pt>
                <c:pt idx="5" formatCode="General">
                  <c:v>2016</c:v>
                </c:pt>
              </c:numCache>
            </c:numRef>
          </c:cat>
          <c:val>
            <c:numRef>
              <c:f>'Amorteringarna ökade kraftigt'!$M$10:$R$10</c:f>
              <c:numCache>
                <c:formatCode>#,##0</c:formatCode>
                <c:ptCount val="6"/>
                <c:pt idx="0">
                  <c:v>619.02732390000006</c:v>
                </c:pt>
                <c:pt idx="1">
                  <c:v>868.37135750000004</c:v>
                </c:pt>
                <c:pt idx="2">
                  <c:v>973.65852580000001</c:v>
                </c:pt>
                <c:pt idx="3">
                  <c:v>1200.44</c:v>
                </c:pt>
                <c:pt idx="4">
                  <c:v>1292.23</c:v>
                </c:pt>
                <c:pt idx="5">
                  <c:v>1882.45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096064"/>
        <c:axId val="417097600"/>
      </c:barChart>
      <c:barChart>
        <c:barDir val="col"/>
        <c:grouping val="clustered"/>
        <c:varyColors val="0"/>
        <c:ser>
          <c:idx val="1"/>
          <c:order val="1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00928"/>
        <c:axId val="417099136"/>
      </c:barChart>
      <c:catAx>
        <c:axId val="4170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097600"/>
        <c:crosses val="autoZero"/>
        <c:auto val="1"/>
        <c:lblAlgn val="ctr"/>
        <c:lblOffset val="100"/>
        <c:noMultiLvlLbl val="1"/>
      </c:catAx>
      <c:valAx>
        <c:axId val="4170976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096064"/>
        <c:crosses val="autoZero"/>
        <c:crossBetween val="between"/>
        <c:majorUnit val="500"/>
      </c:valAx>
      <c:valAx>
        <c:axId val="417099136"/>
        <c:scaling>
          <c:orientation val="minMax"/>
          <c:max val="200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00928"/>
        <c:crosses val="max"/>
        <c:crossBetween val="between"/>
        <c:majorUnit val="500"/>
      </c:valAx>
      <c:catAx>
        <c:axId val="417100928"/>
        <c:scaling>
          <c:orientation val="minMax"/>
        </c:scaling>
        <c:delete val="1"/>
        <c:axPos val="b"/>
        <c:majorTickMark val="out"/>
        <c:minorTickMark val="none"/>
        <c:tickLblPos val="nextTo"/>
        <c:crossAx val="41709913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kraftigt'!$N$138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'Amorteringarna ökade kraftigt'!$B$139:$M$142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kraftigt'!$N$139:$N$142</c:f>
              <c:numCache>
                <c:formatCode>0.0</c:formatCode>
                <c:ptCount val="4"/>
                <c:pt idx="0">
                  <c:v>2.57063</c:v>
                </c:pt>
                <c:pt idx="1">
                  <c:v>1.82759</c:v>
                </c:pt>
                <c:pt idx="2">
                  <c:v>1.7658299999999998</c:v>
                </c:pt>
                <c:pt idx="3">
                  <c:v>1.30124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kraftigt'!$O$138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'Amorteringarna ökade kraftigt'!$B$139:$M$142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kraftigt'!$O$139:$O$142</c:f>
              <c:numCache>
                <c:formatCode>0.0</c:formatCode>
                <c:ptCount val="4"/>
                <c:pt idx="0">
                  <c:v>3.2035</c:v>
                </c:pt>
                <c:pt idx="1">
                  <c:v>2.64012</c:v>
                </c:pt>
                <c:pt idx="2">
                  <c:v>2.2019299999999999</c:v>
                </c:pt>
                <c:pt idx="3">
                  <c:v>1.5057100000000001</c:v>
                </c:pt>
              </c:numCache>
            </c:numRef>
          </c:val>
        </c:ser>
        <c:ser>
          <c:idx val="2"/>
          <c:order val="2"/>
          <c:tx>
            <c:strRef>
              <c:f>'Amorteringarna ökade kraftigt'!$P$138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'Amorteringarna ökade kraftigt'!$B$139:$M$142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kraftigt'!$P$139:$P$142</c:f>
              <c:numCache>
                <c:formatCode>0.0</c:formatCode>
                <c:ptCount val="4"/>
                <c:pt idx="0">
                  <c:v>3.7380900000000001</c:v>
                </c:pt>
                <c:pt idx="1">
                  <c:v>2.9144900000000002</c:v>
                </c:pt>
                <c:pt idx="2">
                  <c:v>2.3251599999999999</c:v>
                </c:pt>
                <c:pt idx="3">
                  <c:v>1.42744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kraftigt'!$Q$138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'Amorteringarna ökade kraftigt'!$B$139:$M$142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kraftigt'!$Q$139:$Q$142</c:f>
              <c:numCache>
                <c:formatCode>0.0</c:formatCode>
                <c:ptCount val="4"/>
                <c:pt idx="0">
                  <c:v>4.3366600000000002</c:v>
                </c:pt>
                <c:pt idx="1">
                  <c:v>3.3034399999999997</c:v>
                </c:pt>
                <c:pt idx="2">
                  <c:v>2.78173</c:v>
                </c:pt>
                <c:pt idx="3">
                  <c:v>1.8442699999999999</c:v>
                </c:pt>
              </c:numCache>
            </c:numRef>
          </c:val>
        </c:ser>
        <c:ser>
          <c:idx val="4"/>
          <c:order val="4"/>
          <c:tx>
            <c:strRef>
              <c:f>'Amorteringarna ökade kraftigt'!$R$138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'Amorteringarna ökade kraftigt'!$B$139:$M$142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kraftigt'!$R$139:$R$142</c:f>
              <c:numCache>
                <c:formatCode>0.0</c:formatCode>
                <c:ptCount val="4"/>
                <c:pt idx="0">
                  <c:v>4.58718</c:v>
                </c:pt>
                <c:pt idx="1">
                  <c:v>3.37391</c:v>
                </c:pt>
                <c:pt idx="2">
                  <c:v>2.8832</c:v>
                </c:pt>
                <c:pt idx="3">
                  <c:v>1.6740899999999999</c:v>
                </c:pt>
              </c:numCache>
            </c:numRef>
          </c:val>
        </c:ser>
        <c:ser>
          <c:idx val="5"/>
          <c:order val="5"/>
          <c:tx>
            <c:strRef>
              <c:f>'Amorteringarna ökade kraftigt'!$S$138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'Amorteringarna ökade kraftigt'!$B$139:$M$142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'Amorteringarna ökade kraftigt'!$S$139:$S$142</c:f>
              <c:numCache>
                <c:formatCode>0.0</c:formatCode>
                <c:ptCount val="4"/>
                <c:pt idx="0">
                  <c:v>6.5690399999999993</c:v>
                </c:pt>
                <c:pt idx="1">
                  <c:v>4.7810300000000003</c:v>
                </c:pt>
                <c:pt idx="2">
                  <c:v>3.6567299999999996</c:v>
                </c:pt>
                <c:pt idx="3">
                  <c:v>2.1411099999999998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30752"/>
        <c:axId val="417148928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52000"/>
        <c:axId val="417150464"/>
      </c:barChart>
      <c:catAx>
        <c:axId val="417130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48928"/>
        <c:crosses val="autoZero"/>
        <c:auto val="1"/>
        <c:lblAlgn val="ctr"/>
        <c:lblOffset val="100"/>
        <c:noMultiLvlLbl val="0"/>
      </c:catAx>
      <c:valAx>
        <c:axId val="417148928"/>
        <c:scaling>
          <c:orientation val="minMax"/>
          <c:max val="8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30752"/>
        <c:crosses val="autoZero"/>
        <c:crossBetween val="between"/>
        <c:majorUnit val="2"/>
      </c:valAx>
      <c:valAx>
        <c:axId val="417150464"/>
        <c:scaling>
          <c:orientation val="minMax"/>
          <c:max val="8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52000"/>
        <c:crosses val="max"/>
        <c:crossBetween val="between"/>
        <c:majorUnit val="2"/>
      </c:valAx>
      <c:catAx>
        <c:axId val="41715200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15046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kraftigt'!$N$218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'Amorteringarna ökade kraftigt'!$M$219:$M$224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85-100</c:v>
                </c:pt>
                <c:pt idx="5">
                  <c:v>Över 100</c:v>
                </c:pt>
              </c:strCache>
            </c:strRef>
          </c:cat>
          <c:val>
            <c:numRef>
              <c:f>'Amorteringarna ökade kraftigt'!$N$219:$N$224</c:f>
              <c:numCache>
                <c:formatCode>0</c:formatCode>
                <c:ptCount val="6"/>
                <c:pt idx="0">
                  <c:v>63.905226897928848</c:v>
                </c:pt>
                <c:pt idx="1">
                  <c:v>61.917485110237919</c:v>
                </c:pt>
                <c:pt idx="2">
                  <c:v>62.369642697015465</c:v>
                </c:pt>
                <c:pt idx="3">
                  <c:v>88.792447088134026</c:v>
                </c:pt>
                <c:pt idx="4">
                  <c:v>81.865843470484862</c:v>
                </c:pt>
                <c:pt idx="5">
                  <c:v>75.936751297974737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kraftigt'!$O$218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'Amorteringarna ökade kraftigt'!$M$219:$M$224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85-100</c:v>
                </c:pt>
                <c:pt idx="5">
                  <c:v>Över 100</c:v>
                </c:pt>
              </c:strCache>
            </c:strRef>
          </c:cat>
          <c:val>
            <c:numRef>
              <c:f>'Amorteringarna ökade kraftigt'!$O$219:$O$224</c:f>
              <c:numCache>
                <c:formatCode>0</c:formatCode>
                <c:ptCount val="6"/>
                <c:pt idx="0">
                  <c:v>63.988816778464155</c:v>
                </c:pt>
                <c:pt idx="1">
                  <c:v>61.380353700892556</c:v>
                </c:pt>
                <c:pt idx="2">
                  <c:v>73.035994037105795</c:v>
                </c:pt>
                <c:pt idx="3">
                  <c:v>93.473254802304282</c:v>
                </c:pt>
                <c:pt idx="4">
                  <c:v>83.267643356816606</c:v>
                </c:pt>
                <c:pt idx="5">
                  <c:v>81.220344801016552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79520"/>
        <c:axId val="417181056"/>
      </c:barChart>
      <c:barChart>
        <c:barDir val="col"/>
        <c:grouping val="clustered"/>
        <c:varyColors val="0"/>
        <c:ser>
          <c:idx val="2"/>
          <c:order val="2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96672"/>
        <c:axId val="417195136"/>
      </c:barChart>
      <c:catAx>
        <c:axId val="417179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81056"/>
        <c:crosses val="autoZero"/>
        <c:auto val="1"/>
        <c:lblAlgn val="ctr"/>
        <c:lblOffset val="100"/>
        <c:noMultiLvlLbl val="0"/>
      </c:catAx>
      <c:valAx>
        <c:axId val="41718105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79520"/>
        <c:crosses val="autoZero"/>
        <c:crossBetween val="between"/>
        <c:majorUnit val="20"/>
      </c:valAx>
      <c:valAx>
        <c:axId val="417195136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196672"/>
        <c:crosses val="max"/>
        <c:crossBetween val="between"/>
        <c:majorUnit val="20"/>
      </c:valAx>
      <c:catAx>
        <c:axId val="41719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4171951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kraftigt'!$N$35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'Amorteringarna ökade kraftigt'!$M$36:$M$40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kraftigt'!$N$36:$N$40</c:f>
              <c:numCache>
                <c:formatCode>0.0</c:formatCode>
                <c:ptCount val="5"/>
                <c:pt idx="0">
                  <c:v>42.693959999999997</c:v>
                </c:pt>
                <c:pt idx="1">
                  <c:v>38.214419999999997</c:v>
                </c:pt>
                <c:pt idx="2">
                  <c:v>33.103450000000002</c:v>
                </c:pt>
                <c:pt idx="3">
                  <c:v>46.120759999999997</c:v>
                </c:pt>
                <c:pt idx="4">
                  <c:v>75.894540000000006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kraftigt'!$O$35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'Amorteringarna ökade kraftigt'!$M$36:$M$40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kraftigt'!$O$36:$O$40</c:f>
              <c:numCache>
                <c:formatCode>0.0</c:formatCode>
                <c:ptCount val="5"/>
                <c:pt idx="0">
                  <c:v>45.046079999999996</c:v>
                </c:pt>
                <c:pt idx="1">
                  <c:v>41.151440000000001</c:v>
                </c:pt>
                <c:pt idx="2">
                  <c:v>39.942590000000003</c:v>
                </c:pt>
                <c:pt idx="3">
                  <c:v>64.419409999999999</c:v>
                </c:pt>
                <c:pt idx="4">
                  <c:v>87.5</c:v>
                </c:pt>
              </c:numCache>
            </c:numRef>
          </c:val>
        </c:ser>
        <c:ser>
          <c:idx val="2"/>
          <c:order val="2"/>
          <c:tx>
            <c:strRef>
              <c:f>'Amorteringarna ökade kraftigt'!$P$35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'Amorteringarna ökade kraftigt'!$M$36:$M$40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kraftigt'!$P$36:$P$40</c:f>
              <c:numCache>
                <c:formatCode>0.0</c:formatCode>
                <c:ptCount val="5"/>
                <c:pt idx="0">
                  <c:v>47.205539999999999</c:v>
                </c:pt>
                <c:pt idx="1">
                  <c:v>44.413970000000006</c:v>
                </c:pt>
                <c:pt idx="2">
                  <c:v>41.388619999999996</c:v>
                </c:pt>
                <c:pt idx="3">
                  <c:v>69.715710000000001</c:v>
                </c:pt>
                <c:pt idx="4">
                  <c:v>97.424239999999998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kraftigt'!$Q$35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'Amorteringarna ökade kraftigt'!$M$36:$M$40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kraftigt'!$Q$36:$Q$40</c:f>
              <c:numCache>
                <c:formatCode>0.0</c:formatCode>
                <c:ptCount val="5"/>
                <c:pt idx="0">
                  <c:v>45.028959999999998</c:v>
                </c:pt>
                <c:pt idx="1">
                  <c:v>45.979559999999999</c:v>
                </c:pt>
                <c:pt idx="2">
                  <c:v>44.64472</c:v>
                </c:pt>
                <c:pt idx="3">
                  <c:v>81.912459999999996</c:v>
                </c:pt>
                <c:pt idx="4">
                  <c:v>98.34254</c:v>
                </c:pt>
              </c:numCache>
            </c:numRef>
          </c:val>
        </c:ser>
        <c:ser>
          <c:idx val="4"/>
          <c:order val="4"/>
          <c:tx>
            <c:strRef>
              <c:f>'Amorteringarna ökade kraftigt'!$R$35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'Amorteringarna ökade kraftigt'!$M$36:$M$40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kraftigt'!$R$36:$R$40</c:f>
              <c:numCache>
                <c:formatCode>0.0</c:formatCode>
                <c:ptCount val="5"/>
                <c:pt idx="0">
                  <c:v>43.360430000000001</c:v>
                </c:pt>
                <c:pt idx="1">
                  <c:v>45.447620000000001</c:v>
                </c:pt>
                <c:pt idx="2">
                  <c:v>51.214749999999995</c:v>
                </c:pt>
                <c:pt idx="3">
                  <c:v>84.796239999999997</c:v>
                </c:pt>
                <c:pt idx="4">
                  <c:v>96.995429999999999</c:v>
                </c:pt>
              </c:numCache>
            </c:numRef>
          </c:val>
        </c:ser>
        <c:ser>
          <c:idx val="5"/>
          <c:order val="5"/>
          <c:tx>
            <c:strRef>
              <c:f>'Amorteringarna ökade kraftigt'!$S$35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'Amorteringarna ökade kraftigt'!$M$36:$M$40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'Amorteringarna ökade kraftigt'!$S$36:$S$40</c:f>
              <c:numCache>
                <c:formatCode>0.0</c:formatCode>
                <c:ptCount val="5"/>
                <c:pt idx="0">
                  <c:v>40.633390000000006</c:v>
                </c:pt>
                <c:pt idx="1">
                  <c:v>41.250709999999998</c:v>
                </c:pt>
                <c:pt idx="2">
                  <c:v>83.943870000000004</c:v>
                </c:pt>
                <c:pt idx="3">
                  <c:v>96.50421</c:v>
                </c:pt>
                <c:pt idx="4">
                  <c:v>98.801199999999994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05344"/>
        <c:axId val="417306880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10208"/>
        <c:axId val="417308672"/>
      </c:barChart>
      <c:catAx>
        <c:axId val="417305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06880"/>
        <c:crosses val="autoZero"/>
        <c:auto val="1"/>
        <c:lblAlgn val="ctr"/>
        <c:lblOffset val="100"/>
        <c:noMultiLvlLbl val="0"/>
      </c:catAx>
      <c:valAx>
        <c:axId val="41730688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05344"/>
        <c:crosses val="autoZero"/>
        <c:crossBetween val="between"/>
        <c:majorUnit val="20"/>
      </c:valAx>
      <c:valAx>
        <c:axId val="417308672"/>
        <c:scaling>
          <c:orientation val="minMax"/>
          <c:max val="1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10208"/>
        <c:crosses val="max"/>
        <c:crossBetween val="between"/>
        <c:majorUnit val="20"/>
      </c:valAx>
      <c:catAx>
        <c:axId val="41731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73086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'Amorteringarna ökade kraftigt'!$M$192:$N$192</c:f>
              <c:strCache>
                <c:ptCount val="2"/>
                <c:pt idx="0">
                  <c:v>Enbart bolån</c:v>
                </c:pt>
                <c:pt idx="1">
                  <c:v>Marknadsvärde</c:v>
                </c:pt>
              </c:strCache>
            </c:strRef>
          </c:cat>
          <c:val>
            <c:numRef>
              <c:f>'Amorteringarna ökade kraftigt'!$M$193:$N$193</c:f>
              <c:numCache>
                <c:formatCode>0</c:formatCode>
                <c:ptCount val="2"/>
                <c:pt idx="0">
                  <c:v>-8.7043007713553759</c:v>
                </c:pt>
                <c:pt idx="1">
                  <c:v>-3.090865366116434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328512"/>
        <c:axId val="417424512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427840"/>
        <c:axId val="417426048"/>
      </c:barChart>
      <c:catAx>
        <c:axId val="4173285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txPr>
          <a:bodyPr rot="0" vert="horz" anchor="ctr" anchorCtr="1"/>
          <a:lstStyle/>
          <a:p>
            <a:pPr>
              <a:defRPr/>
            </a:pPr>
            <a:endParaRPr lang="sv-SE"/>
          </a:p>
        </c:txPr>
        <c:crossAx val="417424512"/>
        <c:crosses val="autoZero"/>
        <c:auto val="1"/>
        <c:lblAlgn val="ctr"/>
        <c:lblOffset val="0"/>
        <c:noMultiLvlLbl val="0"/>
      </c:catAx>
      <c:valAx>
        <c:axId val="417424512"/>
        <c:scaling>
          <c:orientation val="minMax"/>
          <c:max val="0"/>
          <c:min val="-1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417328512"/>
        <c:crosses val="autoZero"/>
        <c:crossBetween val="between"/>
        <c:majorUnit val="2"/>
      </c:valAx>
      <c:valAx>
        <c:axId val="417426048"/>
        <c:scaling>
          <c:orientation val="minMax"/>
          <c:max val="0"/>
          <c:min val="-10"/>
        </c:scaling>
        <c:delete val="0"/>
        <c:axPos val="r"/>
        <c:numFmt formatCode="General" sourceLinked="1"/>
        <c:majorTickMark val="none"/>
        <c:minorTickMark val="none"/>
        <c:tickLblPos val="nextTo"/>
        <c:crossAx val="417427840"/>
        <c:crosses val="max"/>
        <c:crossBetween val="between"/>
        <c:majorUnit val="2"/>
      </c:valAx>
      <c:catAx>
        <c:axId val="41742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42604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'Amorteringarna ökade kraftigt'!$O$247</c:f>
              <c:strCache>
                <c:ptCount val="1"/>
                <c:pt idx="0">
                  <c:v>Grupp 1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square"/>
            <c:size val="10"/>
          </c:marker>
          <c:dPt>
            <c:idx val="5"/>
            <c:bubble3D val="0"/>
            <c:spPr>
              <a:ln w="38100">
                <a:noFill/>
              </a:ln>
            </c:spPr>
          </c:dPt>
          <c:dPt>
            <c:idx val="9"/>
            <c:bubble3D val="0"/>
            <c:spPr>
              <a:ln w="38100">
                <a:noFill/>
              </a:ln>
            </c:spPr>
          </c:dPt>
          <c:cat>
            <c:multiLvlStrRef>
              <c:f>'Amorteringarna ökade kraftigt'!$M$248:$N$259</c:f>
              <c:multiLvlStrCache>
                <c:ptCount val="12"/>
                <c:lvl>
                  <c:pt idx="0">
                    <c:v>Stockholm</c:v>
                  </c:pt>
                  <c:pt idx="1">
                    <c:v>Göteborg</c:v>
                  </c:pt>
                  <c:pt idx="2">
                    <c:v>Övriga landet</c:v>
                  </c:pt>
                  <c:pt idx="3">
                    <c:v>Malmö</c:v>
                  </c:pt>
                  <c:pt idx="4">
                    <c:v>Övriga storstäder</c:v>
                  </c:pt>
                  <c:pt idx="5">
                    <c:v>2 vuxna med barn</c:v>
                  </c:pt>
                  <c:pt idx="6">
                    <c:v>1 vuxen med barn</c:v>
                  </c:pt>
                  <c:pt idx="7">
                    <c:v>1 vuxen utan barn</c:v>
                  </c:pt>
                  <c:pt idx="8">
                    <c:v>2 vuxna utan barn</c:v>
                  </c:pt>
                  <c:pt idx="9">
                    <c:v>75 år</c:v>
                  </c:pt>
                  <c:pt idx="10">
                    <c:v>50 år</c:v>
                  </c:pt>
                  <c:pt idx="11">
                    <c:v>25 år</c:v>
                  </c:pt>
                </c:lvl>
                <c:lvl>
                  <c:pt idx="0">
                    <c:v>Region</c:v>
                  </c:pt>
                  <c:pt idx="5">
                    <c:v>Familjesammansättning</c:v>
                  </c:pt>
                  <c:pt idx="9">
                    <c:v>Ålder</c:v>
                  </c:pt>
                </c:lvl>
              </c:multiLvlStrCache>
            </c:multiLvlStrRef>
          </c:cat>
          <c:val>
            <c:numRef>
              <c:f>'Amorteringarna ökade kraftigt'!$O$248:$O$259</c:f>
              <c:numCache>
                <c:formatCode>0</c:formatCode>
                <c:ptCount val="12"/>
                <c:pt idx="0">
                  <c:v>-16.160679999999999</c:v>
                </c:pt>
                <c:pt idx="1">
                  <c:v>-12.78762</c:v>
                </c:pt>
                <c:pt idx="2">
                  <c:v>-5.76417</c:v>
                </c:pt>
                <c:pt idx="3">
                  <c:v>-6.2805299999999997</c:v>
                </c:pt>
                <c:pt idx="4">
                  <c:v>-8.4973299999999998</c:v>
                </c:pt>
                <c:pt idx="5">
                  <c:v>-15.296290000000001</c:v>
                </c:pt>
                <c:pt idx="6">
                  <c:v>-10.605029999999999</c:v>
                </c:pt>
                <c:pt idx="7">
                  <c:v>-9.8855599999999999</c:v>
                </c:pt>
                <c:pt idx="8">
                  <c:v>-5.4961400000000005</c:v>
                </c:pt>
                <c:pt idx="9">
                  <c:v>-4.5861100000000006</c:v>
                </c:pt>
                <c:pt idx="10">
                  <c:v>-8.36233</c:v>
                </c:pt>
                <c:pt idx="11">
                  <c:v>-12.138549999999999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40416"/>
        <c:axId val="417358592"/>
      </c:lineChart>
      <c:lineChart>
        <c:grouping val="standard"/>
        <c:varyColors val="0"/>
        <c:ser>
          <c:idx val="1"/>
          <c:order val="1"/>
          <c:tx>
            <c:strRef>
              <c:f>'Amorteringarna ökade kraftigt'!$P$247</c:f>
              <c:strCache>
                <c:ptCount val="1"/>
                <c:pt idx="0">
                  <c:v>Grupp 2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square"/>
            <c:size val="10"/>
          </c:marker>
          <c:dPt>
            <c:idx val="5"/>
            <c:bubble3D val="0"/>
            <c:spPr>
              <a:ln w="38100">
                <a:noFill/>
              </a:ln>
            </c:spPr>
          </c:dPt>
          <c:dPt>
            <c:idx val="9"/>
            <c:bubble3D val="0"/>
            <c:spPr>
              <a:ln w="38100">
                <a:noFill/>
              </a:ln>
            </c:spPr>
          </c:dPt>
          <c:cat>
            <c:multiLvlStrRef>
              <c:f>'Amorteringarna ökade kraftigt'!$M$248:$N$259</c:f>
              <c:multiLvlStrCache>
                <c:ptCount val="12"/>
                <c:lvl>
                  <c:pt idx="0">
                    <c:v>Stockholm</c:v>
                  </c:pt>
                  <c:pt idx="1">
                    <c:v>Göteborg</c:v>
                  </c:pt>
                  <c:pt idx="2">
                    <c:v>Övriga landet</c:v>
                  </c:pt>
                  <c:pt idx="3">
                    <c:v>Malmö</c:v>
                  </c:pt>
                  <c:pt idx="4">
                    <c:v>Övriga storstäder</c:v>
                  </c:pt>
                  <c:pt idx="5">
                    <c:v>2 vuxna med barn</c:v>
                  </c:pt>
                  <c:pt idx="6">
                    <c:v>1 vuxen med barn</c:v>
                  </c:pt>
                  <c:pt idx="7">
                    <c:v>1 vuxen utan barn</c:v>
                  </c:pt>
                  <c:pt idx="8">
                    <c:v>2 vuxna utan barn</c:v>
                  </c:pt>
                  <c:pt idx="9">
                    <c:v>75 år</c:v>
                  </c:pt>
                  <c:pt idx="10">
                    <c:v>50 år</c:v>
                  </c:pt>
                  <c:pt idx="11">
                    <c:v>25 år</c:v>
                  </c:pt>
                </c:lvl>
                <c:lvl>
                  <c:pt idx="0">
                    <c:v>Region</c:v>
                  </c:pt>
                  <c:pt idx="5">
                    <c:v>Familjesammansättning</c:v>
                  </c:pt>
                  <c:pt idx="9">
                    <c:v>Ålder</c:v>
                  </c:pt>
                </c:lvl>
              </c:multiLvlStrCache>
            </c:multiLvlStrRef>
          </c:cat>
          <c:val>
            <c:numRef>
              <c:f>'Amorteringarna ökade kraftigt'!$P$248:$P$259</c:f>
              <c:numCache>
                <c:formatCode>0</c:formatCode>
                <c:ptCount val="12"/>
                <c:pt idx="0">
                  <c:v>-22.502079999999999</c:v>
                </c:pt>
                <c:pt idx="1">
                  <c:v>-21.191670000000002</c:v>
                </c:pt>
                <c:pt idx="2">
                  <c:v>-14.836279999999999</c:v>
                </c:pt>
                <c:pt idx="3">
                  <c:v>-13.984679999999999</c:v>
                </c:pt>
                <c:pt idx="4">
                  <c:v>-13.679209999999999</c:v>
                </c:pt>
                <c:pt idx="5">
                  <c:v>-23.809329999999999</c:v>
                </c:pt>
                <c:pt idx="6">
                  <c:v>-17.68562</c:v>
                </c:pt>
                <c:pt idx="7">
                  <c:v>-15.930009999999999</c:v>
                </c:pt>
                <c:pt idx="8">
                  <c:v>-12.84334</c:v>
                </c:pt>
                <c:pt idx="9">
                  <c:v>-18.025369999999999</c:v>
                </c:pt>
                <c:pt idx="10">
                  <c:v>-16.59234</c:v>
                </c:pt>
                <c:pt idx="11">
                  <c:v>-15.159320000000001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61920"/>
        <c:axId val="417360128"/>
      </c:lineChart>
      <c:catAx>
        <c:axId val="417340416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58592"/>
        <c:crosses val="autoZero"/>
        <c:auto val="1"/>
        <c:lblAlgn val="ctr"/>
        <c:lblOffset val="100"/>
        <c:noMultiLvlLbl val="0"/>
      </c:catAx>
      <c:valAx>
        <c:axId val="417358592"/>
        <c:scaling>
          <c:orientation val="minMax"/>
          <c:max val="0"/>
          <c:min val="-25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40416"/>
        <c:crosses val="autoZero"/>
        <c:crossBetween val="midCat"/>
        <c:majorUnit val="5"/>
      </c:valAx>
      <c:valAx>
        <c:axId val="417360128"/>
        <c:scaling>
          <c:orientation val="minMax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361920"/>
        <c:crosses val="max"/>
        <c:crossBetween val="between"/>
      </c:valAx>
      <c:catAx>
        <c:axId val="417361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73601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3771579667587035"/>
          <c:w val="0.86278846271918053"/>
          <c:h val="4.9699934551893511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'Amorteringarna ökade kraftigt'!$M$169</c:f>
              <c:strCache>
                <c:ptCount val="1"/>
                <c:pt idx="0">
                  <c:v>Förväntat</c:v>
                </c:pt>
              </c:strCache>
            </c:strRef>
          </c:tx>
          <c:spPr>
            <a:solidFill>
              <a:srgbClr val="F0B600">
                <a:alpha val="23000"/>
              </a:srgbClr>
            </a:solidFill>
            <a:ln w="12700">
              <a:solidFill>
                <a:srgbClr val="F0B600"/>
              </a:solidFill>
            </a:ln>
          </c:spPr>
          <c:invertIfNegative val="0"/>
          <c:cat>
            <c:numRef>
              <c:f>'Amorteringarna ökade kraftigt'!$O$166:$S$166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'Amorteringarna ökade kraftigt'!$O$169:$S$169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377.05989047808112</c:v>
                </c:pt>
              </c:numCache>
            </c:numRef>
          </c:val>
        </c:ser>
        <c:ser>
          <c:idx val="3"/>
          <c:order val="3"/>
          <c:tx>
            <c:strRef>
              <c:f>'Amorteringarna ökade kraftigt'!$M$170</c:f>
              <c:strCache>
                <c:ptCount val="1"/>
                <c:pt idx="0">
                  <c:v>Förväntat</c:v>
                </c:pt>
              </c:strCache>
            </c:strRef>
          </c:tx>
          <c:spPr>
            <a:solidFill>
              <a:srgbClr val="A50044">
                <a:alpha val="19000"/>
              </a:srgb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A50044">
                  <a:alpha val="19000"/>
                </a:srgbClr>
              </a:solidFill>
              <a:ln>
                <a:solidFill>
                  <a:srgbClr val="A50044"/>
                </a:solidFill>
              </a:ln>
            </c:spPr>
          </c:dPt>
          <c:cat>
            <c:numRef>
              <c:f>'Amorteringarna ökade kraftigt'!$O$166:$S$166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'Amorteringarna ökade kraftigt'!$O$170:$S$170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409.59250747510379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550720"/>
        <c:axId val="417552256"/>
      </c:barChart>
      <c:barChart>
        <c:barDir val="col"/>
        <c:grouping val="clustered"/>
        <c:varyColors val="0"/>
        <c:ser>
          <c:idx val="0"/>
          <c:order val="0"/>
          <c:tx>
            <c:strRef>
              <c:f>'Amorteringarna ökade kraftigt'!$M$167</c:f>
              <c:strCache>
                <c:ptCount val="1"/>
                <c:pt idx="0">
                  <c:v>Enbart bolån</c:v>
                </c:pt>
              </c:strCache>
            </c:strRef>
          </c:tx>
          <c:invertIfNegative val="0"/>
          <c:cat>
            <c:numRef>
              <c:f>'Amorteringarna ökade kraftigt'!$O$166:$S$166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'Amorteringarna ökade kraftigt'!$O$167:$S$167</c:f>
              <c:numCache>
                <c:formatCode>0</c:formatCode>
                <c:ptCount val="5"/>
                <c:pt idx="0">
                  <c:v>288.3254</c:v>
                </c:pt>
                <c:pt idx="1">
                  <c:v>304.3544</c:v>
                </c:pt>
                <c:pt idx="2">
                  <c:v>324.50420000000003</c:v>
                </c:pt>
                <c:pt idx="3">
                  <c:v>347.29379999999998</c:v>
                </c:pt>
                <c:pt idx="4">
                  <c:v>346.86750000000001</c:v>
                </c:pt>
              </c:numCache>
            </c:numRef>
          </c:val>
        </c:ser>
        <c:ser>
          <c:idx val="1"/>
          <c:order val="1"/>
          <c:tx>
            <c:strRef>
              <c:f>'Amorteringarna ökade kraftigt'!$M$168</c:f>
              <c:strCache>
                <c:ptCount val="1"/>
                <c:pt idx="0">
                  <c:v>Totala skulder</c:v>
                </c:pt>
              </c:strCache>
            </c:strRef>
          </c:tx>
          <c:invertIfNegative val="0"/>
          <c:val>
            <c:numRef>
              <c:f>'Amorteringarna ökade kraftigt'!$O$168:$S$168</c:f>
              <c:numCache>
                <c:formatCode>0</c:formatCode>
                <c:ptCount val="5"/>
                <c:pt idx="0">
                  <c:v>354.64648</c:v>
                </c:pt>
                <c:pt idx="1">
                  <c:v>360.88848999999999</c:v>
                </c:pt>
                <c:pt idx="2">
                  <c:v>387.37835000000001</c:v>
                </c:pt>
                <c:pt idx="3">
                  <c:v>406.31272999999999</c:v>
                </c:pt>
                <c:pt idx="4">
                  <c:v>401.92318999999998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555584"/>
        <c:axId val="417553792"/>
      </c:barChart>
      <c:catAx>
        <c:axId val="41755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552256"/>
        <c:crosses val="autoZero"/>
        <c:auto val="1"/>
        <c:lblAlgn val="ctr"/>
        <c:lblOffset val="100"/>
        <c:noMultiLvlLbl val="0"/>
      </c:catAx>
      <c:valAx>
        <c:axId val="417552256"/>
        <c:scaling>
          <c:orientation val="minMax"/>
          <c:max val="420"/>
          <c:min val="26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550720"/>
        <c:crosses val="autoZero"/>
        <c:crossBetween val="between"/>
        <c:majorUnit val="40"/>
      </c:valAx>
      <c:valAx>
        <c:axId val="417553792"/>
        <c:scaling>
          <c:orientation val="minMax"/>
          <c:max val="420"/>
          <c:min val="26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7555584"/>
        <c:crosses val="max"/>
        <c:crossBetween val="between"/>
        <c:majorUnit val="40"/>
        <c:minorUnit val="10"/>
      </c:valAx>
      <c:catAx>
        <c:axId val="41755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55379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txPr>
        <a:bodyPr/>
        <a:lstStyle/>
        <a:p>
          <a:pPr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8898234532244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betalningsförmåga'!$O$59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'Hushållens betalningsförmåga'!$N$60:$N$67</c:f>
              <c:strCache>
                <c:ptCount val="8"/>
                <c:pt idx="0">
                  <c:v>Under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Över 30</c:v>
                </c:pt>
              </c:strCache>
            </c:strRef>
          </c:cat>
          <c:val>
            <c:numRef>
              <c:f>'Hushållens betalningsförmåga'!$O$60:$O$67</c:f>
              <c:numCache>
                <c:formatCode>0.0</c:formatCode>
                <c:ptCount val="8"/>
                <c:pt idx="0">
                  <c:v>8.19</c:v>
                </c:pt>
                <c:pt idx="1">
                  <c:v>21.98</c:v>
                </c:pt>
                <c:pt idx="2">
                  <c:v>21.1</c:v>
                </c:pt>
                <c:pt idx="3">
                  <c:v>16.850000000000001</c:v>
                </c:pt>
                <c:pt idx="4">
                  <c:v>11.97</c:v>
                </c:pt>
                <c:pt idx="5">
                  <c:v>7.73</c:v>
                </c:pt>
                <c:pt idx="6">
                  <c:v>4.96</c:v>
                </c:pt>
                <c:pt idx="7">
                  <c:v>7.22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betalningsförmåga'!$P$59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'Hushållens betalningsförmåga'!$N$60:$N$67</c:f>
              <c:strCache>
                <c:ptCount val="8"/>
                <c:pt idx="0">
                  <c:v>Under 0</c:v>
                </c:pt>
                <c:pt idx="1">
                  <c:v>0-5</c:v>
                </c:pt>
                <c:pt idx="2">
                  <c:v>5-10</c:v>
                </c:pt>
                <c:pt idx="3">
                  <c:v>10-15</c:v>
                </c:pt>
                <c:pt idx="4">
                  <c:v>15-20</c:v>
                </c:pt>
                <c:pt idx="5">
                  <c:v>20-25</c:v>
                </c:pt>
                <c:pt idx="6">
                  <c:v>25-30</c:v>
                </c:pt>
                <c:pt idx="7">
                  <c:v>Över 30</c:v>
                </c:pt>
              </c:strCache>
            </c:strRef>
          </c:cat>
          <c:val>
            <c:numRef>
              <c:f>'Hushållens betalningsförmåga'!$P$60:$P$67</c:f>
              <c:numCache>
                <c:formatCode>0.0</c:formatCode>
                <c:ptCount val="8"/>
                <c:pt idx="0">
                  <c:v>6.8</c:v>
                </c:pt>
                <c:pt idx="1">
                  <c:v>22.56</c:v>
                </c:pt>
                <c:pt idx="2">
                  <c:v>21.72</c:v>
                </c:pt>
                <c:pt idx="3">
                  <c:v>16.45</c:v>
                </c:pt>
                <c:pt idx="4">
                  <c:v>11.69</c:v>
                </c:pt>
                <c:pt idx="5">
                  <c:v>7.73</c:v>
                </c:pt>
                <c:pt idx="6">
                  <c:v>4.96</c:v>
                </c:pt>
                <c:pt idx="7">
                  <c:v>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00832"/>
        <c:axId val="41660236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605696"/>
        <c:axId val="416604160"/>
      </c:barChart>
      <c:catAx>
        <c:axId val="416600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602368"/>
        <c:crosses val="autoZero"/>
        <c:auto val="1"/>
        <c:lblAlgn val="ctr"/>
        <c:lblOffset val="100"/>
        <c:noMultiLvlLbl val="0"/>
      </c:catAx>
      <c:valAx>
        <c:axId val="4166023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600832"/>
        <c:crosses val="autoZero"/>
        <c:crossBetween val="between"/>
      </c:valAx>
      <c:valAx>
        <c:axId val="416604160"/>
        <c:scaling>
          <c:orientation val="minMax"/>
          <c:max val="2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6605696"/>
        <c:crosses val="max"/>
        <c:crossBetween val="between"/>
      </c:valAx>
      <c:catAx>
        <c:axId val="41660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4166041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490910493827161E-2"/>
          <c:y val="0.92252886460129779"/>
          <c:w val="0.92589377906547132"/>
          <c:h val="7.74711353987020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'Hushållens betalningsförmåga'!$O$107</c:f>
              <c:strCache>
                <c:ptCount val="1"/>
                <c:pt idx="0">
                  <c:v>Utan amortering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betalningsförmåga'!$N$108:$N$118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betalningsförmåga'!$O$108:$O$118</c:f>
              <c:numCache>
                <c:formatCode>0.0</c:formatCode>
                <c:ptCount val="11"/>
                <c:pt idx="0">
                  <c:v>0.91629099999999997</c:v>
                </c:pt>
                <c:pt idx="1">
                  <c:v>0.99782599999999999</c:v>
                </c:pt>
                <c:pt idx="2">
                  <c:v>1.122069</c:v>
                </c:pt>
                <c:pt idx="3">
                  <c:v>1.2307809999999999</c:v>
                </c:pt>
                <c:pt idx="4">
                  <c:v>1.4443239999999999</c:v>
                </c:pt>
                <c:pt idx="5">
                  <c:v>1.568567</c:v>
                </c:pt>
                <c:pt idx="6">
                  <c:v>1.758813</c:v>
                </c:pt>
                <c:pt idx="7">
                  <c:v>2.0344769999999999</c:v>
                </c:pt>
                <c:pt idx="8">
                  <c:v>2.3450850000000001</c:v>
                </c:pt>
                <c:pt idx="9">
                  <c:v>2.7294610000000001</c:v>
                </c:pt>
                <c:pt idx="10">
                  <c:v>3.1837240000000002</c:v>
                </c:pt>
              </c:numCache>
            </c:numRef>
          </c:val>
          <c:smooth val="0"/>
        </c:ser>
        <c:ser>
          <c:idx val="2"/>
          <c:order val="3"/>
          <c:tx>
            <c:v>tom</c:v>
          </c:tx>
          <c:spPr>
            <a:ln w="38100"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23392"/>
        <c:axId val="416524928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betalningsförmåga'!$P$107</c:f>
              <c:strCache>
                <c:ptCount val="1"/>
                <c:pt idx="0">
                  <c:v>Med amortering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val>
            <c:numRef>
              <c:f>'Hushållens betalningsförmåga'!$P$108:$P$118</c:f>
              <c:numCache>
                <c:formatCode>0.0</c:formatCode>
                <c:ptCount val="11"/>
                <c:pt idx="0">
                  <c:v>1.3433759999999999</c:v>
                </c:pt>
                <c:pt idx="1">
                  <c:v>1.4715020000000001</c:v>
                </c:pt>
                <c:pt idx="2">
                  <c:v>1.677279</c:v>
                </c:pt>
                <c:pt idx="3">
                  <c:v>1.859761</c:v>
                </c:pt>
                <c:pt idx="4">
                  <c:v>2.1431900000000002</c:v>
                </c:pt>
                <c:pt idx="5">
                  <c:v>2.4305020000000002</c:v>
                </c:pt>
                <c:pt idx="6">
                  <c:v>2.838174</c:v>
                </c:pt>
                <c:pt idx="7">
                  <c:v>3.3351449999999998</c:v>
                </c:pt>
                <c:pt idx="8">
                  <c:v>3.960242</c:v>
                </c:pt>
                <c:pt idx="9">
                  <c:v>4.8221769999999999</c:v>
                </c:pt>
                <c:pt idx="10">
                  <c:v>5.8898900000000003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'Hushållens betalningsförmåga'!$Q$107</c:f>
              <c:strCache>
                <c:ptCount val="1"/>
                <c:pt idx="0">
                  <c:v>2015 (utan amortering)</c:v>
                </c:pt>
              </c:strCache>
            </c:strRef>
          </c:tx>
          <c:spPr>
            <a:ln w="38100">
              <a:solidFill>
                <a:srgbClr val="EC732B"/>
              </a:solidFill>
              <a:prstDash val="dash"/>
            </a:ln>
          </c:spPr>
          <c:marker>
            <c:symbol val="none"/>
          </c:marker>
          <c:cat>
            <c:numRef>
              <c:f>'Hushållens betalningsförmåga'!$N$108:$N$118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betalningsförmåga'!$Q$108:$Q$118</c:f>
              <c:numCache>
                <c:formatCode>0.0</c:formatCode>
                <c:ptCount val="11"/>
                <c:pt idx="0">
                  <c:v>1.386843</c:v>
                </c:pt>
                <c:pt idx="1">
                  <c:v>1.521363</c:v>
                </c:pt>
                <c:pt idx="2">
                  <c:v>1.6622889999999999</c:v>
                </c:pt>
                <c:pt idx="3">
                  <c:v>1.825636</c:v>
                </c:pt>
                <c:pt idx="4">
                  <c:v>2.0562420000000001</c:v>
                </c:pt>
                <c:pt idx="5">
                  <c:v>2.338095</c:v>
                </c:pt>
                <c:pt idx="6">
                  <c:v>2.6679909999999998</c:v>
                </c:pt>
                <c:pt idx="7">
                  <c:v>3.1195949999999999</c:v>
                </c:pt>
                <c:pt idx="8">
                  <c:v>3.6608800000000001</c:v>
                </c:pt>
                <c:pt idx="9">
                  <c:v>4.2758310000000002</c:v>
                </c:pt>
                <c:pt idx="10">
                  <c:v>4.9324190000000003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876416"/>
        <c:axId val="416874880"/>
      </c:lineChart>
      <c:catAx>
        <c:axId val="41652339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524928"/>
        <c:crosses val="autoZero"/>
        <c:auto val="1"/>
        <c:lblAlgn val="ctr"/>
        <c:lblOffset val="100"/>
        <c:tickLblSkip val="2"/>
        <c:noMultiLvlLbl val="0"/>
      </c:catAx>
      <c:valAx>
        <c:axId val="416524928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523392"/>
        <c:crosses val="autoZero"/>
        <c:crossBetween val="midCat"/>
        <c:majorUnit val="2"/>
      </c:valAx>
      <c:valAx>
        <c:axId val="416874880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876416"/>
        <c:crosses val="max"/>
        <c:crossBetween val="between"/>
        <c:majorUnit val="2"/>
      </c:valAx>
      <c:catAx>
        <c:axId val="4168764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68748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2.5988271604938266E-2"/>
          <c:y val="0.86716027777777782"/>
          <c:w val="0.95657839506172837"/>
          <c:h val="0.13283972222222223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betalningsförmåga'!$O$207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betalningsförmåga'!$N$208:$N$218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betalningsförmåga'!$O$208:$O$218</c:f>
              <c:numCache>
                <c:formatCode>0.00</c:formatCode>
                <c:ptCount val="11"/>
                <c:pt idx="0">
                  <c:v>3.8830000000000002E-3</c:v>
                </c:pt>
                <c:pt idx="1">
                  <c:v>1.0095E-2</c:v>
                </c:pt>
                <c:pt idx="2">
                  <c:v>1.8636E-2</c:v>
                </c:pt>
                <c:pt idx="3">
                  <c:v>2.7955000000000001E-2</c:v>
                </c:pt>
                <c:pt idx="4">
                  <c:v>3.8048999999999999E-2</c:v>
                </c:pt>
                <c:pt idx="5">
                  <c:v>4.3097000000000003E-2</c:v>
                </c:pt>
                <c:pt idx="6">
                  <c:v>6.0567999999999997E-2</c:v>
                </c:pt>
                <c:pt idx="7">
                  <c:v>6.6780999999999993E-2</c:v>
                </c:pt>
                <c:pt idx="8">
                  <c:v>8.1145999999999996E-2</c:v>
                </c:pt>
                <c:pt idx="9">
                  <c:v>8.1145999999999996E-2</c:v>
                </c:pt>
                <c:pt idx="10">
                  <c:v>9.1629000000000002E-2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betalningsförmåga'!$P$207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'Hushållens betalningsförmåga'!$P$208:$P$218</c:f>
              <c:numCache>
                <c:formatCode>0.00</c:formatCode>
                <c:ptCount val="11"/>
                <c:pt idx="0">
                  <c:v>9.7064999999999999E-2</c:v>
                </c:pt>
                <c:pt idx="1">
                  <c:v>0.1918</c:v>
                </c:pt>
                <c:pt idx="2">
                  <c:v>0.27605200000000002</c:v>
                </c:pt>
                <c:pt idx="3">
                  <c:v>0.375058</c:v>
                </c:pt>
                <c:pt idx="4">
                  <c:v>0.47251100000000001</c:v>
                </c:pt>
                <c:pt idx="5">
                  <c:v>0.55598700000000001</c:v>
                </c:pt>
                <c:pt idx="6">
                  <c:v>0.66081699999999999</c:v>
                </c:pt>
                <c:pt idx="7">
                  <c:v>0.754776</c:v>
                </c:pt>
                <c:pt idx="8">
                  <c:v>0.85028700000000002</c:v>
                </c:pt>
                <c:pt idx="9">
                  <c:v>0.943469</c:v>
                </c:pt>
                <c:pt idx="10">
                  <c:v>1.03044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16224"/>
        <c:axId val="416917760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betalningsförmåga'!$Q$207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betalningsförmåga'!$N$208:$N$218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betalningsförmåga'!$Q$208:$Q$218</c:f>
              <c:numCache>
                <c:formatCode>0.00</c:formatCode>
                <c:ptCount val="11"/>
                <c:pt idx="0">
                  <c:v>0.20966000000000001</c:v>
                </c:pt>
                <c:pt idx="1">
                  <c:v>0.39835399999999999</c:v>
                </c:pt>
                <c:pt idx="2">
                  <c:v>0.59092999999999996</c:v>
                </c:pt>
                <c:pt idx="3">
                  <c:v>0.80330800000000002</c:v>
                </c:pt>
                <c:pt idx="4">
                  <c:v>0.96521199999999996</c:v>
                </c:pt>
                <c:pt idx="5">
                  <c:v>1.1531290000000001</c:v>
                </c:pt>
                <c:pt idx="6">
                  <c:v>1.326681</c:v>
                </c:pt>
                <c:pt idx="7">
                  <c:v>1.5868150000000001</c:v>
                </c:pt>
                <c:pt idx="8">
                  <c:v>1.7506600000000001</c:v>
                </c:pt>
                <c:pt idx="9">
                  <c:v>1.9719679999999999</c:v>
                </c:pt>
                <c:pt idx="10">
                  <c:v>2.1377540000000002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25184"/>
        <c:axId val="416923648"/>
      </c:lineChart>
      <c:catAx>
        <c:axId val="41691622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917760"/>
        <c:crosses val="autoZero"/>
        <c:auto val="1"/>
        <c:lblAlgn val="ctr"/>
        <c:lblOffset val="100"/>
        <c:noMultiLvlLbl val="0"/>
      </c:catAx>
      <c:valAx>
        <c:axId val="416917760"/>
        <c:scaling>
          <c:orientation val="minMax"/>
          <c:max val="3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916224"/>
        <c:crosses val="autoZero"/>
        <c:crossBetween val="midCat"/>
        <c:majorUnit val="1"/>
      </c:valAx>
      <c:valAx>
        <c:axId val="416923648"/>
        <c:scaling>
          <c:orientation val="minMax"/>
          <c:max val="3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925184"/>
        <c:crosses val="max"/>
        <c:crossBetween val="between"/>
        <c:majorUnit val="1"/>
      </c:valAx>
      <c:catAx>
        <c:axId val="41692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9236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'Svenska bolånetagare'!$M$35:$M$39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bolånetagare'!$N$35:$N$39</c:f>
              <c:numCache>
                <c:formatCode>0.0</c:formatCode>
                <c:ptCount val="5"/>
                <c:pt idx="0">
                  <c:v>14.07</c:v>
                </c:pt>
                <c:pt idx="1">
                  <c:v>17.93</c:v>
                </c:pt>
                <c:pt idx="2">
                  <c:v>20.399999999999999</c:v>
                </c:pt>
                <c:pt idx="3">
                  <c:v>40.49</c:v>
                </c:pt>
                <c:pt idx="4">
                  <c:v>7.11</c:v>
                </c:pt>
              </c:numCache>
            </c:numRef>
          </c:val>
        </c:ser>
        <c:ser>
          <c:idx val="1"/>
          <c:order val="1"/>
          <c:tx>
            <c:strRef>
              <c:f>'Svenska bolånetagare'!$O$34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bolånetagare'!$M$35:$M$39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bolånetagare'!$O$35:$O$39</c:f>
              <c:numCache>
                <c:formatCode>0.0</c:formatCode>
                <c:ptCount val="5"/>
                <c:pt idx="0">
                  <c:v>10.8</c:v>
                </c:pt>
                <c:pt idx="1">
                  <c:v>16.559999999999999</c:v>
                </c:pt>
                <c:pt idx="2">
                  <c:v>20.22</c:v>
                </c:pt>
                <c:pt idx="3">
                  <c:v>45.63</c:v>
                </c:pt>
                <c:pt idx="4">
                  <c:v>6.8</c:v>
                </c:pt>
              </c:numCache>
            </c:numRef>
          </c:val>
        </c:ser>
        <c:ser>
          <c:idx val="2"/>
          <c:order val="2"/>
          <c:tx>
            <c:strRef>
              <c:f>'Svenska bolånetagare'!$P$34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bolånetagare'!$M$35:$M$39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bolånetagare'!$P$35:$P$39</c:f>
              <c:numCache>
                <c:formatCode>0.0</c:formatCode>
                <c:ptCount val="5"/>
                <c:pt idx="0">
                  <c:v>8.67</c:v>
                </c:pt>
                <c:pt idx="1">
                  <c:v>16.05</c:v>
                </c:pt>
                <c:pt idx="2">
                  <c:v>20.75</c:v>
                </c:pt>
                <c:pt idx="3">
                  <c:v>46.6</c:v>
                </c:pt>
                <c:pt idx="4">
                  <c:v>7.93</c:v>
                </c:pt>
              </c:numCache>
            </c:numRef>
          </c:val>
        </c:ser>
        <c:ser>
          <c:idx val="3"/>
          <c:order val="3"/>
          <c:tx>
            <c:strRef>
              <c:f>'Svenska bolånetagare'!$Q$34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bolånetagare'!$M$35:$M$39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bolånetagare'!$Q$35:$Q$39</c:f>
              <c:numCache>
                <c:formatCode>0.0</c:formatCode>
                <c:ptCount val="5"/>
                <c:pt idx="0">
                  <c:v>7.34</c:v>
                </c:pt>
                <c:pt idx="1">
                  <c:v>15.96</c:v>
                </c:pt>
                <c:pt idx="2">
                  <c:v>23.8</c:v>
                </c:pt>
                <c:pt idx="3">
                  <c:v>46.49</c:v>
                </c:pt>
                <c:pt idx="4">
                  <c:v>6.42</c:v>
                </c:pt>
              </c:numCache>
            </c:numRef>
          </c:val>
        </c:ser>
        <c:ser>
          <c:idx val="4"/>
          <c:order val="4"/>
          <c:tx>
            <c:strRef>
              <c:f>'Svenska bolånetagare'!$R$34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bolånetagare'!$M$35:$M$39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bolånetagare'!$R$35:$R$39</c:f>
              <c:numCache>
                <c:formatCode>0.0</c:formatCode>
                <c:ptCount val="5"/>
                <c:pt idx="0">
                  <c:v>7.09</c:v>
                </c:pt>
                <c:pt idx="1">
                  <c:v>16.82</c:v>
                </c:pt>
                <c:pt idx="2">
                  <c:v>26.23</c:v>
                </c:pt>
                <c:pt idx="3">
                  <c:v>44.96</c:v>
                </c:pt>
                <c:pt idx="4">
                  <c:v>4.9000000000000004</c:v>
                </c:pt>
              </c:numCache>
            </c:numRef>
          </c:val>
        </c:ser>
        <c:ser>
          <c:idx val="5"/>
          <c:order val="5"/>
          <c:tx>
            <c:strRef>
              <c:f>'Svenska bolånetagare'!$S$34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'Svenska bolånetagare'!$M$35:$M$39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'Svenska bolånetagare'!$S$35:$S$39</c:f>
              <c:numCache>
                <c:formatCode>0.0</c:formatCode>
                <c:ptCount val="5"/>
                <c:pt idx="0">
                  <c:v>7.2</c:v>
                </c:pt>
                <c:pt idx="1">
                  <c:v>20.6</c:v>
                </c:pt>
                <c:pt idx="2">
                  <c:v>26.3</c:v>
                </c:pt>
                <c:pt idx="3">
                  <c:v>42</c:v>
                </c:pt>
                <c:pt idx="4" formatCode="General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402240"/>
        <c:axId val="413403776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423488"/>
        <c:axId val="413421952"/>
      </c:barChart>
      <c:catAx>
        <c:axId val="4134022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403776"/>
        <c:crosses val="autoZero"/>
        <c:auto val="1"/>
        <c:lblAlgn val="ctr"/>
        <c:lblOffset val="100"/>
        <c:noMultiLvlLbl val="0"/>
      </c:catAx>
      <c:valAx>
        <c:axId val="41340377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402240"/>
        <c:crosses val="autoZero"/>
        <c:crossBetween val="between"/>
        <c:majorUnit val="10"/>
      </c:valAx>
      <c:valAx>
        <c:axId val="413421952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3423488"/>
        <c:crosses val="max"/>
        <c:crossBetween val="between"/>
        <c:majorUnit val="10"/>
      </c:valAx>
      <c:catAx>
        <c:axId val="41342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4134219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/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betalningsförmåga'!$N$9</c:f>
              <c:strCache>
                <c:ptCount val="1"/>
                <c:pt idx="0">
                  <c:v>Räntekvot</c:v>
                </c:pt>
              </c:strCache>
            </c:strRef>
          </c:tx>
          <c:invertIfNegative val="0"/>
          <c:cat>
            <c:numRef>
              <c:f>'Hushållens betalningsförmåga'!$O$8:$T$8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'Hushållens betalningsförmåga'!$O$9:$T$9</c:f>
              <c:numCache>
                <c:formatCode>General</c:formatCode>
                <c:ptCount val="6"/>
                <c:pt idx="0">
                  <c:v>8.64</c:v>
                </c:pt>
                <c:pt idx="1">
                  <c:v>8.23</c:v>
                </c:pt>
                <c:pt idx="2">
                  <c:v>6.92</c:v>
                </c:pt>
                <c:pt idx="3">
                  <c:v>5.83</c:v>
                </c:pt>
                <c:pt idx="4">
                  <c:v>4.54</c:v>
                </c:pt>
                <c:pt idx="5">
                  <c:v>4.5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betalningsförmåga'!$N$10</c:f>
              <c:strCache>
                <c:ptCount val="1"/>
                <c:pt idx="0">
                  <c:v>Skuldbetalningskvot</c:v>
                </c:pt>
              </c:strCache>
            </c:strRef>
          </c:tx>
          <c:invertIfNegative val="0"/>
          <c:cat>
            <c:numRef>
              <c:f>'Hushållens betalningsförmåga'!$O$8:$T$8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'Hushållens betalningsförmåga'!$O$10:$T$10</c:f>
              <c:numCache>
                <c:formatCode>General</c:formatCode>
                <c:ptCount val="6"/>
                <c:pt idx="0">
                  <c:v>10.41</c:v>
                </c:pt>
                <c:pt idx="1">
                  <c:v>10.66</c:v>
                </c:pt>
                <c:pt idx="2">
                  <c:v>9.6199999999999992</c:v>
                </c:pt>
                <c:pt idx="3">
                  <c:v>9.02</c:v>
                </c:pt>
                <c:pt idx="4">
                  <c:v>7.84</c:v>
                </c:pt>
                <c:pt idx="5">
                  <c:v>9.1300000000000008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960512"/>
        <c:axId val="416962048"/>
      </c:barChart>
      <c:barChart>
        <c:barDir val="col"/>
        <c:grouping val="clustered"/>
        <c:varyColors val="0"/>
        <c:ser>
          <c:idx val="2"/>
          <c:order val="2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969472"/>
        <c:axId val="416963584"/>
      </c:barChart>
      <c:catAx>
        <c:axId val="4169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962048"/>
        <c:crosses val="autoZero"/>
        <c:auto val="1"/>
        <c:lblAlgn val="ctr"/>
        <c:lblOffset val="100"/>
        <c:noMultiLvlLbl val="0"/>
      </c:catAx>
      <c:valAx>
        <c:axId val="416962048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960512"/>
        <c:crosses val="autoZero"/>
        <c:crossBetween val="between"/>
        <c:majorUnit val="2"/>
        <c:minorUnit val="2"/>
      </c:valAx>
      <c:valAx>
        <c:axId val="416963584"/>
        <c:scaling>
          <c:orientation val="minMax"/>
          <c:max val="12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6969472"/>
        <c:crosses val="max"/>
        <c:crossBetween val="between"/>
        <c:majorUnit val="2"/>
      </c:valAx>
      <c:catAx>
        <c:axId val="41696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4169635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486280864197533"/>
          <c:y val="0.9260194444444444"/>
          <c:w val="0.7037649691358024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betalningsförmåga'!$N$34</c:f>
              <c:strCache>
                <c:ptCount val="1"/>
                <c:pt idx="0">
                  <c:v>Faktisk amortering</c:v>
                </c:pt>
              </c:strCache>
            </c:strRef>
          </c:tx>
          <c:invertIfNegative val="0"/>
          <c:cat>
            <c:numRef>
              <c:f>'Hushållens betalningsförmåga'!$O$33:$T$33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'Hushållens betalningsförmåga'!$O$34:$T$34</c:f>
              <c:numCache>
                <c:formatCode>General</c:formatCode>
                <c:ptCount val="6"/>
                <c:pt idx="0">
                  <c:v>33</c:v>
                </c:pt>
                <c:pt idx="1">
                  <c:v>35</c:v>
                </c:pt>
                <c:pt idx="2">
                  <c:v>35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betalningsförmåga'!$N$35</c:f>
              <c:strCache>
                <c:ptCount val="1"/>
                <c:pt idx="0">
                  <c:v>Utan amortering</c:v>
                </c:pt>
              </c:strCache>
            </c:strRef>
          </c:tx>
          <c:invertIfNegative val="0"/>
          <c:cat>
            <c:numRef>
              <c:f>'Hushållens betalningsförmåga'!$O$33:$T$33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'Hushållens betalningsförmåga'!$O$35:$T$35</c:f>
              <c:numCache>
                <c:formatCode>General</c:formatCode>
                <c:ptCount val="6"/>
                <c:pt idx="0">
                  <c:v>35</c:v>
                </c:pt>
                <c:pt idx="1">
                  <c:v>37</c:v>
                </c:pt>
                <c:pt idx="2">
                  <c:v>37</c:v>
                </c:pt>
                <c:pt idx="3">
                  <c:v>41</c:v>
                </c:pt>
                <c:pt idx="4">
                  <c:v>42</c:v>
                </c:pt>
                <c:pt idx="5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000832"/>
        <c:axId val="417002624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870208"/>
        <c:axId val="417004160"/>
      </c:barChart>
      <c:catAx>
        <c:axId val="41700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002624"/>
        <c:crosses val="autoZero"/>
        <c:auto val="1"/>
        <c:lblAlgn val="ctr"/>
        <c:lblOffset val="100"/>
        <c:noMultiLvlLbl val="0"/>
      </c:catAx>
      <c:valAx>
        <c:axId val="417002624"/>
        <c:scaling>
          <c:orientation val="minMax"/>
          <c:max val="6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000832"/>
        <c:crosses val="autoZero"/>
        <c:crossBetween val="between"/>
        <c:majorUnit val="20"/>
        <c:minorUnit val="2"/>
      </c:valAx>
      <c:valAx>
        <c:axId val="417004160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7870208"/>
        <c:crosses val="max"/>
        <c:crossBetween val="between"/>
        <c:majorUnit val="20"/>
      </c:valAx>
      <c:catAx>
        <c:axId val="41787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70041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7.6066512345679016E-2"/>
          <c:y val="0.9260194444444444"/>
          <c:w val="0.7908308641975309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2970681737901801E-2"/>
          <c:w val="0.83534413580246913"/>
          <c:h val="0.696019282315540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2"/>
          <c:tx>
            <c:strRef>
              <c:f>'Hushållens betalningsförmåg'!#REF!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'Hushållens betalningsförmåg'!#REF!</c:f>
            </c:multiLvlStrRef>
          </c:cat>
          <c:val>
            <c:numRef>
              <c:f>'Hushållens betalningsförmåg'!#REF!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916800"/>
        <c:axId val="417918336"/>
      </c:barChart>
      <c:catAx>
        <c:axId val="4179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918336"/>
        <c:crosses val="autoZero"/>
        <c:auto val="1"/>
        <c:lblAlgn val="ctr"/>
        <c:lblOffset val="100"/>
        <c:noMultiLvlLbl val="0"/>
      </c:catAx>
      <c:valAx>
        <c:axId val="41791833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916800"/>
        <c:crosses val="autoZero"/>
        <c:crossBetween val="between"/>
        <c:dispUnits>
          <c:builtInUnit val="thousands"/>
          <c:dispUnitsLbl/>
        </c:dispUnits>
      </c:valAx>
      <c:spPr>
        <a:noFill/>
      </c:spPr>
    </c:plotArea>
    <c:legend>
      <c:legendPos val="b"/>
      <c:layout>
        <c:manualLayout>
          <c:xMode val="edge"/>
          <c:yMode val="edge"/>
          <c:x val="3.6868981481481489E-2"/>
          <c:y val="0.90493652211856135"/>
          <c:w val="0.69747253086419758"/>
          <c:h val="9.5063477881438693E-2"/>
        </c:manualLayout>
      </c:layout>
      <c:overlay val="0"/>
      <c:txPr>
        <a:bodyPr/>
        <a:lstStyle/>
        <a:p>
          <a:pPr>
            <a:defRPr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betalningsförmåga'!$O$82</c:f>
              <c:strCache>
                <c:ptCount val="1"/>
                <c:pt idx="0">
                  <c:v>Månadsöverskott (kr)</c:v>
                </c:pt>
              </c:strCache>
            </c:strRef>
          </c:tx>
          <c:invertIfNegative val="0"/>
          <c:cat>
            <c:strRef>
              <c:f>'Hushållens betalningsförmåga'!$N$83:$N$86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'Hushållens betalningsförmåga'!$O$83:$O$86</c:f>
              <c:numCache>
                <c:formatCode>_-* #,##0\ _k_r_-;\-* #,##0\ _k_r_-;_-* "-"??\ _k_r_-;_-@_-</c:formatCode>
                <c:ptCount val="4"/>
                <c:pt idx="0">
                  <c:v>13939.27</c:v>
                </c:pt>
                <c:pt idx="1">
                  <c:v>21158.29</c:v>
                </c:pt>
                <c:pt idx="2">
                  <c:v>23023.69</c:v>
                </c:pt>
                <c:pt idx="3">
                  <c:v>13639.79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223616"/>
        <c:axId val="418225152"/>
      </c:barChart>
      <c:scatterChart>
        <c:scatterStyle val="lineMarker"/>
        <c:varyColors val="0"/>
        <c:ser>
          <c:idx val="1"/>
          <c:order val="1"/>
          <c:tx>
            <c:strRef>
              <c:f>'Hushållens betalningsförmåga'!$P$82</c:f>
              <c:strCache>
                <c:ptCount val="1"/>
                <c:pt idx="0">
                  <c:v>Andel med underskott, procent (höger axel)</c:v>
                </c:pt>
              </c:strCache>
            </c:strRef>
          </c:tx>
          <c:spPr>
            <a:ln w="0">
              <a:noFill/>
              <a:prstDash val="solid"/>
            </a:ln>
          </c:spPr>
          <c:marker>
            <c:symbol val="dash"/>
            <c:size val="14"/>
          </c:marker>
          <c:xVal>
            <c:strRef>
              <c:f>'Hushållens betalningsförmåga'!$N$83:$N$86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xVal>
          <c:yVal>
            <c:numRef>
              <c:f>'Hushållens betalningsförmåga'!$P$83:$P$86</c:f>
              <c:numCache>
                <c:formatCode>0.0</c:formatCode>
                <c:ptCount val="4"/>
                <c:pt idx="0">
                  <c:v>1</c:v>
                </c:pt>
                <c:pt idx="1">
                  <c:v>0.65</c:v>
                </c:pt>
                <c:pt idx="2">
                  <c:v>0.9</c:v>
                </c:pt>
                <c:pt idx="3">
                  <c:v>6.6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240768"/>
        <c:axId val="418239232"/>
      </c:scatterChart>
      <c:catAx>
        <c:axId val="4182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418225152"/>
        <c:crosses val="autoZero"/>
        <c:auto val="1"/>
        <c:lblAlgn val="ctr"/>
        <c:lblOffset val="100"/>
        <c:noMultiLvlLbl val="0"/>
      </c:catAx>
      <c:valAx>
        <c:axId val="41822515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418223616"/>
        <c:crosses val="autoZero"/>
        <c:crossBetween val="between"/>
      </c:valAx>
      <c:valAx>
        <c:axId val="418239232"/>
        <c:scaling>
          <c:orientation val="minMax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8240768"/>
        <c:crosses val="max"/>
        <c:crossBetween val="midCat"/>
      </c:valAx>
      <c:valAx>
        <c:axId val="4182407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8239232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3.2949179547731737E-2"/>
          <c:y val="0.83076944444444445"/>
          <c:w val="0.92589377906547132"/>
          <c:h val="0.1566463888888888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9250000000005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betalningsförmåga'!$O$131</c:f>
              <c:strCache>
                <c:ptCount val="1"/>
                <c:pt idx="0">
                  <c:v>Med a-kassa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betalningsförmåga'!$N$132:$N$142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betalningsförmåga'!$O$132:$O$142</c:f>
              <c:numCache>
                <c:formatCode>0.00</c:formatCode>
                <c:ptCount val="11"/>
                <c:pt idx="0">
                  <c:v>0.91629099999999997</c:v>
                </c:pt>
                <c:pt idx="1">
                  <c:v>1.2315579999999999</c:v>
                </c:pt>
                <c:pt idx="2">
                  <c:v>1.5538130000000001</c:v>
                </c:pt>
                <c:pt idx="3">
                  <c:v>1.880339</c:v>
                </c:pt>
                <c:pt idx="4">
                  <c:v>2.2297720000000001</c:v>
                </c:pt>
                <c:pt idx="5">
                  <c:v>2.51553</c:v>
                </c:pt>
                <c:pt idx="6">
                  <c:v>2.8785530000000001</c:v>
                </c:pt>
                <c:pt idx="7">
                  <c:v>3.1751819999999999</c:v>
                </c:pt>
                <c:pt idx="8">
                  <c:v>3.557229</c:v>
                </c:pt>
                <c:pt idx="9">
                  <c:v>3.8678370000000002</c:v>
                </c:pt>
                <c:pt idx="10">
                  <c:v>4.2401770000000001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349824"/>
        <c:axId val="418351360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betalningsförmåga'!$P$131</c:f>
              <c:strCache>
                <c:ptCount val="1"/>
                <c:pt idx="0">
                  <c:v>Utan a-kassa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betalningsförmåga'!$N$132:$N$142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betalningsförmåga'!$P$132:$P$142</c:f>
              <c:numCache>
                <c:formatCode>0.00</c:formatCode>
                <c:ptCount val="11"/>
                <c:pt idx="0">
                  <c:v>0.91629099999999997</c:v>
                </c:pt>
                <c:pt idx="1">
                  <c:v>1.3375520000000001</c:v>
                </c:pt>
                <c:pt idx="2">
                  <c:v>1.7762849999999999</c:v>
                </c:pt>
                <c:pt idx="3">
                  <c:v>2.210747</c:v>
                </c:pt>
                <c:pt idx="4">
                  <c:v>2.666563</c:v>
                </c:pt>
                <c:pt idx="5">
                  <c:v>3.0742349999999998</c:v>
                </c:pt>
                <c:pt idx="6">
                  <c:v>3.563053</c:v>
                </c:pt>
                <c:pt idx="7">
                  <c:v>4.0173160000000001</c:v>
                </c:pt>
                <c:pt idx="8">
                  <c:v>4.5057460000000003</c:v>
                </c:pt>
                <c:pt idx="9">
                  <c:v>4.9273959999999999</c:v>
                </c:pt>
                <c:pt idx="10">
                  <c:v>5.4740640000000003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betalningsförmåga'!$Q$131</c:f>
              <c:strCache>
                <c:ptCount val="1"/>
                <c:pt idx="0">
                  <c:v>2015 (med a-kassa)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cat>
            <c:numRef>
              <c:f>'Hushållens betalningsförmåga'!$N$132:$N$142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'Hushållens betalningsförmåga'!$Q$132:$Q$142</c:f>
              <c:numCache>
                <c:formatCode>0.00</c:formatCode>
                <c:ptCount val="11"/>
                <c:pt idx="0">
                  <c:v>1.386843</c:v>
                </c:pt>
                <c:pt idx="1">
                  <c:v>1.70777</c:v>
                </c:pt>
                <c:pt idx="2">
                  <c:v>2.028057</c:v>
                </c:pt>
                <c:pt idx="3">
                  <c:v>2.324643</c:v>
                </c:pt>
                <c:pt idx="4">
                  <c:v>2.646531</c:v>
                </c:pt>
                <c:pt idx="5">
                  <c:v>2.9725830000000002</c:v>
                </c:pt>
                <c:pt idx="6">
                  <c:v>3.2730130000000002</c:v>
                </c:pt>
                <c:pt idx="7">
                  <c:v>3.5926589999999998</c:v>
                </c:pt>
                <c:pt idx="8">
                  <c:v>3.9135870000000001</c:v>
                </c:pt>
                <c:pt idx="9">
                  <c:v>4.2614179999999999</c:v>
                </c:pt>
                <c:pt idx="10">
                  <c:v>4.5791430000000002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354688"/>
        <c:axId val="418353152"/>
      </c:lineChart>
      <c:catAx>
        <c:axId val="41834982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351360"/>
        <c:crosses val="autoZero"/>
        <c:auto val="1"/>
        <c:lblAlgn val="ctr"/>
        <c:lblOffset val="100"/>
        <c:noMultiLvlLbl val="0"/>
      </c:catAx>
      <c:valAx>
        <c:axId val="418351360"/>
        <c:scaling>
          <c:orientation val="minMax"/>
          <c:max val="8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349824"/>
        <c:crosses val="autoZero"/>
        <c:crossBetween val="midCat"/>
        <c:majorUnit val="2"/>
      </c:valAx>
      <c:valAx>
        <c:axId val="418353152"/>
        <c:scaling>
          <c:orientation val="minMax"/>
          <c:max val="8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354688"/>
        <c:crosses val="max"/>
        <c:crossBetween val="between"/>
        <c:majorUnit val="2"/>
      </c:valAx>
      <c:catAx>
        <c:axId val="41835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35315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2.9908024691358021E-2"/>
          <c:y val="0.86363250000000003"/>
          <c:w val="0.94311728395061734"/>
          <c:h val="0.1363675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709567901234567E-2"/>
          <c:y val="5.3110833333333336E-2"/>
          <c:w val="0.87458086419753089"/>
          <c:h val="0.73740166666666662"/>
        </c:manualLayout>
      </c:layout>
      <c:lineChart>
        <c:grouping val="standard"/>
        <c:varyColors val="0"/>
        <c:ser>
          <c:idx val="0"/>
          <c:order val="0"/>
          <c:tx>
            <c:strRef>
              <c:f>'Hushållens betalningsförmåga'!$O$182</c:f>
              <c:strCache>
                <c:ptCount val="1"/>
                <c:pt idx="0">
                  <c:v>10%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cat>
            <c:numRef>
              <c:f>'Hushållens betalningsförmåga'!$N$183:$N$193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betalningsförmåga'!$O$183:$O$193</c:f>
              <c:numCache>
                <c:formatCode>0.00</c:formatCode>
                <c:ptCount val="11"/>
                <c:pt idx="0">
                  <c:v>3.8830000000000002E-3</c:v>
                </c:pt>
                <c:pt idx="1">
                  <c:v>3.8830000000000002E-3</c:v>
                </c:pt>
                <c:pt idx="2">
                  <c:v>1.1648E-2</c:v>
                </c:pt>
                <c:pt idx="3">
                  <c:v>1.9413E-2</c:v>
                </c:pt>
                <c:pt idx="4">
                  <c:v>2.3296000000000001E-2</c:v>
                </c:pt>
                <c:pt idx="5">
                  <c:v>2.3296000000000001E-2</c:v>
                </c:pt>
                <c:pt idx="6">
                  <c:v>3.1060999999999998E-2</c:v>
                </c:pt>
                <c:pt idx="7">
                  <c:v>3.1060999999999998E-2</c:v>
                </c:pt>
                <c:pt idx="8">
                  <c:v>3.4943000000000002E-2</c:v>
                </c:pt>
                <c:pt idx="9">
                  <c:v>4.6591E-2</c:v>
                </c:pt>
                <c:pt idx="10">
                  <c:v>5.4356000000000002E-2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'Hushållens betalningsförmåga'!$P$182</c:f>
              <c:strCache>
                <c:ptCount val="1"/>
                <c:pt idx="0">
                  <c:v>20%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'Hushållens betalningsförmåga'!$N$183:$N$193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betalningsförmåga'!$P$183:$P$193</c:f>
              <c:numCache>
                <c:formatCode>0.00</c:formatCode>
                <c:ptCount val="11"/>
                <c:pt idx="0">
                  <c:v>9.7064999999999999E-2</c:v>
                </c:pt>
                <c:pt idx="1">
                  <c:v>0.10483000000000001</c:v>
                </c:pt>
                <c:pt idx="2">
                  <c:v>0.12424300000000001</c:v>
                </c:pt>
                <c:pt idx="3">
                  <c:v>0.15918599999999999</c:v>
                </c:pt>
                <c:pt idx="4">
                  <c:v>0.20577699999999999</c:v>
                </c:pt>
                <c:pt idx="5">
                  <c:v>0.229073</c:v>
                </c:pt>
                <c:pt idx="6">
                  <c:v>0.27566400000000002</c:v>
                </c:pt>
                <c:pt idx="7">
                  <c:v>0.33390300000000001</c:v>
                </c:pt>
                <c:pt idx="8">
                  <c:v>0.40378900000000001</c:v>
                </c:pt>
                <c:pt idx="9">
                  <c:v>0.48144100000000001</c:v>
                </c:pt>
                <c:pt idx="10">
                  <c:v>0.59791899999999998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398208"/>
        <c:axId val="418399744"/>
      </c:lineChart>
      <c:lineChart>
        <c:grouping val="standard"/>
        <c:varyColors val="0"/>
        <c:ser>
          <c:idx val="1"/>
          <c:order val="1"/>
          <c:tx>
            <c:strRef>
              <c:f>'Hushållens betalningsförmåga'!$Q$182</c:f>
              <c:strCache>
                <c:ptCount val="1"/>
                <c:pt idx="0">
                  <c:v>40%</c:v>
                </c:pt>
              </c:strCache>
            </c:strRef>
          </c:tx>
          <c:spPr>
            <a:ln w="38100">
              <a:solidFill>
                <a:srgbClr val="A50044"/>
              </a:solidFill>
            </a:ln>
          </c:spPr>
          <c:marker>
            <c:symbol val="none"/>
          </c:marker>
          <c:cat>
            <c:numRef>
              <c:f>'Hushållens betalningsförmåga'!$N$183:$N$193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'Hushållens betalningsförmåga'!$Q$183:$Q$193</c:f>
              <c:numCache>
                <c:formatCode>0.00</c:formatCode>
                <c:ptCount val="11"/>
                <c:pt idx="0">
                  <c:v>0.20966000000000001</c:v>
                </c:pt>
                <c:pt idx="1">
                  <c:v>0.232955</c:v>
                </c:pt>
                <c:pt idx="2">
                  <c:v>0.27954699999999999</c:v>
                </c:pt>
                <c:pt idx="3">
                  <c:v>0.345551</c:v>
                </c:pt>
                <c:pt idx="4">
                  <c:v>0.43096800000000002</c:v>
                </c:pt>
                <c:pt idx="5">
                  <c:v>0.493089</c:v>
                </c:pt>
                <c:pt idx="6">
                  <c:v>0.57850599999999996</c:v>
                </c:pt>
                <c:pt idx="7">
                  <c:v>0.70274899999999996</c:v>
                </c:pt>
                <c:pt idx="8">
                  <c:v>0.85416999999999998</c:v>
                </c:pt>
                <c:pt idx="9">
                  <c:v>1.052182</c:v>
                </c:pt>
                <c:pt idx="10">
                  <c:v>1.2929029999999999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407168"/>
        <c:axId val="418401280"/>
      </c:lineChart>
      <c:catAx>
        <c:axId val="41839820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3997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18399744"/>
        <c:scaling>
          <c:orientation val="minMax"/>
          <c:max val="2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398208"/>
        <c:crosses val="autoZero"/>
        <c:crossBetween val="midCat"/>
        <c:majorUnit val="0.5"/>
      </c:valAx>
      <c:valAx>
        <c:axId val="418401280"/>
        <c:scaling>
          <c:orientation val="minMax"/>
          <c:max val="2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407168"/>
        <c:crosses val="max"/>
        <c:crossBetween val="between"/>
        <c:majorUnit val="0.5"/>
      </c:valAx>
      <c:catAx>
        <c:axId val="41840716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184012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185826207465894E-2"/>
          <c:y val="0.91302138888888873"/>
          <c:w val="0.86278846271918053"/>
          <c:h val="7.439444444444444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7.427749999999999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'Hushållens betalningsförmåga'!$N$159</c:f>
              <c:strCache>
                <c:ptCount val="1"/>
                <c:pt idx="0">
                  <c:v>Ränta 7 procent</c:v>
                </c:pt>
              </c:strCache>
            </c:strRef>
          </c:tx>
          <c:invertIfNegative val="0"/>
          <c:cat>
            <c:numRef>
              <c:f>'Hushållens betalningsförmåga'!$O$158:$T$158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'Hushållens betalningsförmåga'!$O$159:$T$159</c:f>
              <c:numCache>
                <c:formatCode>0.0</c:formatCode>
                <c:ptCount val="6"/>
                <c:pt idx="0">
                  <c:v>4.4950000000000001</c:v>
                </c:pt>
                <c:pt idx="1">
                  <c:v>6.5456203623098297</c:v>
                </c:pt>
                <c:pt idx="2">
                  <c:v>6.8166353120121697</c:v>
                </c:pt>
                <c:pt idx="3">
                  <c:v>5.7816000000000001</c:v>
                </c:pt>
                <c:pt idx="4">
                  <c:v>5.5313999999999997</c:v>
                </c:pt>
                <c:pt idx="5">
                  <c:v>3.7545000000000002</c:v>
                </c:pt>
              </c:numCache>
            </c:numRef>
          </c:val>
        </c:ser>
        <c:ser>
          <c:idx val="1"/>
          <c:order val="1"/>
          <c:tx>
            <c:strRef>
              <c:f>'Hushållens betalningsförmåga'!$N$160</c:f>
              <c:strCache>
                <c:ptCount val="1"/>
                <c:pt idx="0">
                  <c:v>Ökad arbetslöshet 10 procent</c:v>
                </c:pt>
              </c:strCache>
            </c:strRef>
          </c:tx>
          <c:invertIfNegative val="0"/>
          <c:cat>
            <c:numRef>
              <c:f>'Hushållens betalningsförmåga'!$O$158:$T$158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'Hushållens betalningsförmåga'!$O$160:$T$160</c:f>
              <c:numCache>
                <c:formatCode>0.0</c:formatCode>
                <c:ptCount val="6"/>
                <c:pt idx="0">
                  <c:v>4.9123999999999999</c:v>
                </c:pt>
                <c:pt idx="1">
                  <c:v>5.9246362392737204</c:v>
                </c:pt>
                <c:pt idx="2">
                  <c:v>6.1657927390625602</c:v>
                </c:pt>
                <c:pt idx="3">
                  <c:v>5.4413</c:v>
                </c:pt>
                <c:pt idx="4">
                  <c:v>4.7723000000000004</c:v>
                </c:pt>
                <c:pt idx="5">
                  <c:v>4.2747000000000002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438144"/>
        <c:axId val="418448128"/>
      </c:barChart>
      <c:barChart>
        <c:barDir val="col"/>
        <c:grouping val="clustered"/>
        <c:varyColors val="0"/>
        <c:ser>
          <c:idx val="2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463744"/>
        <c:axId val="418449664"/>
      </c:barChart>
      <c:catAx>
        <c:axId val="418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8448128"/>
        <c:crosses val="autoZero"/>
        <c:auto val="1"/>
        <c:lblAlgn val="ctr"/>
        <c:lblOffset val="100"/>
        <c:noMultiLvlLbl val="0"/>
      </c:catAx>
      <c:valAx>
        <c:axId val="418448128"/>
        <c:scaling>
          <c:orientation val="minMax"/>
          <c:max val="8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8438144"/>
        <c:crosses val="autoZero"/>
        <c:crossBetween val="between"/>
        <c:majorUnit val="2"/>
        <c:minorUnit val="2"/>
      </c:valAx>
      <c:valAx>
        <c:axId val="418449664"/>
        <c:scaling>
          <c:orientation val="minMax"/>
          <c:max val="8"/>
        </c:scaling>
        <c:delete val="0"/>
        <c:axPos val="r"/>
        <c:numFmt formatCode="General" sourceLinked="1"/>
        <c:majorTickMark val="in"/>
        <c:minorTickMark val="none"/>
        <c:tickLblPos val="nextTo"/>
        <c:crossAx val="418463744"/>
        <c:crosses val="max"/>
        <c:crossBetween val="between"/>
        <c:majorUnit val="2"/>
      </c:valAx>
      <c:catAx>
        <c:axId val="41846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84496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0838055555555552"/>
          <c:w val="0.9"/>
          <c:h val="9.14008333333333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Belåningsgrad!$Q$7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Belåningsgrad!$Q$8:$Q$12</c:f>
              <c:numCache>
                <c:formatCode>0.0</c:formatCode>
                <c:ptCount val="5"/>
                <c:pt idx="0">
                  <c:v>54.794520499999997</c:v>
                </c:pt>
                <c:pt idx="1">
                  <c:v>57.760956200000003</c:v>
                </c:pt>
                <c:pt idx="2">
                  <c:v>54.876414699999998</c:v>
                </c:pt>
                <c:pt idx="3">
                  <c:v>62.923509899999999</c:v>
                </c:pt>
                <c:pt idx="4">
                  <c:v>58.814194200000003</c:v>
                </c:pt>
              </c:numCache>
            </c:numRef>
          </c:val>
        </c:ser>
        <c:ser>
          <c:idx val="1"/>
          <c:order val="1"/>
          <c:tx>
            <c:strRef>
              <c:f>Belåningsgrad!$R$7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Belåningsgrad!$R$8:$R$12</c:f>
              <c:numCache>
                <c:formatCode>0.0</c:formatCode>
                <c:ptCount val="5"/>
                <c:pt idx="0">
                  <c:v>62.5505523</c:v>
                </c:pt>
                <c:pt idx="1">
                  <c:v>64.823192599999999</c:v>
                </c:pt>
                <c:pt idx="2">
                  <c:v>60.410980899999998</c:v>
                </c:pt>
                <c:pt idx="3">
                  <c:v>66.246633299999999</c:v>
                </c:pt>
                <c:pt idx="4">
                  <c:v>64.295316600000007</c:v>
                </c:pt>
              </c:numCache>
            </c:numRef>
          </c:val>
        </c:ser>
        <c:ser>
          <c:idx val="2"/>
          <c:order val="2"/>
          <c:tx>
            <c:strRef>
              <c:f>Belåningsgrad!$S$7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Belåningsgrad!$S$8:$S$12</c:f>
              <c:numCache>
                <c:formatCode>0.0</c:formatCode>
                <c:ptCount val="5"/>
                <c:pt idx="0">
                  <c:v>62.843874200000002</c:v>
                </c:pt>
                <c:pt idx="1">
                  <c:v>66.287050399999998</c:v>
                </c:pt>
                <c:pt idx="2">
                  <c:v>62.824069000000001</c:v>
                </c:pt>
                <c:pt idx="3">
                  <c:v>68.448520299999998</c:v>
                </c:pt>
                <c:pt idx="4">
                  <c:v>66.080151099999995</c:v>
                </c:pt>
              </c:numCache>
            </c:numRef>
          </c:val>
        </c:ser>
        <c:ser>
          <c:idx val="3"/>
          <c:order val="3"/>
          <c:tx>
            <c:strRef>
              <c:f>Belåningsgrad!$T$7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Belåningsgrad!$T$8:$T$12</c:f>
              <c:numCache>
                <c:formatCode>0.0</c:formatCode>
                <c:ptCount val="5"/>
                <c:pt idx="0">
                  <c:v>62.5364565</c:v>
                </c:pt>
                <c:pt idx="1">
                  <c:v>68.134756100000004</c:v>
                </c:pt>
                <c:pt idx="2">
                  <c:v>62.829692199999997</c:v>
                </c:pt>
                <c:pt idx="3">
                  <c:v>68.256081399999999</c:v>
                </c:pt>
                <c:pt idx="4">
                  <c:v>66.286915199999996</c:v>
                </c:pt>
              </c:numCache>
            </c:numRef>
          </c:val>
        </c:ser>
        <c:ser>
          <c:idx val="4"/>
          <c:order val="4"/>
          <c:tx>
            <c:strRef>
              <c:f>Belåningsgrad!$U$7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Belåningsgrad!$U$8:$U$12</c:f>
              <c:numCache>
                <c:formatCode>0.0</c:formatCode>
                <c:ptCount val="5"/>
                <c:pt idx="0">
                  <c:v>62.637245999999998</c:v>
                </c:pt>
                <c:pt idx="1">
                  <c:v>67.745744099999996</c:v>
                </c:pt>
                <c:pt idx="2">
                  <c:v>60.781286299999998</c:v>
                </c:pt>
                <c:pt idx="3">
                  <c:v>68.316078200000007</c:v>
                </c:pt>
                <c:pt idx="4">
                  <c:v>65.749079800000004</c:v>
                </c:pt>
              </c:numCache>
            </c:numRef>
          </c:val>
        </c:ser>
        <c:ser>
          <c:idx val="5"/>
          <c:order val="5"/>
          <c:tx>
            <c:strRef>
              <c:f>Belåningsgrad!$V$7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Belåningsgrad!$P$8:$P$12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Belåningsgrad!$V$8:$V$12</c:f>
              <c:numCache>
                <c:formatCode>0.0</c:formatCode>
                <c:ptCount val="5"/>
                <c:pt idx="0">
                  <c:v>60.426450000000003</c:v>
                </c:pt>
                <c:pt idx="1">
                  <c:v>67.053830000000005</c:v>
                </c:pt>
                <c:pt idx="2">
                  <c:v>59.734670000000001</c:v>
                </c:pt>
                <c:pt idx="3">
                  <c:v>67.103380000000001</c:v>
                </c:pt>
                <c:pt idx="4">
                  <c:v>65.003399999999999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982720"/>
        <c:axId val="417988608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991680"/>
        <c:axId val="417990144"/>
      </c:barChart>
      <c:catAx>
        <c:axId val="41798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988608"/>
        <c:crosses val="autoZero"/>
        <c:auto val="1"/>
        <c:lblAlgn val="ctr"/>
        <c:lblOffset val="100"/>
        <c:noMultiLvlLbl val="0"/>
      </c:catAx>
      <c:valAx>
        <c:axId val="41798860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982720"/>
        <c:crosses val="autoZero"/>
        <c:crossBetween val="between"/>
        <c:majorUnit val="20"/>
      </c:valAx>
      <c:valAx>
        <c:axId val="417990144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991680"/>
        <c:crosses val="max"/>
        <c:crossBetween val="between"/>
        <c:majorUnit val="20"/>
      </c:valAx>
      <c:catAx>
        <c:axId val="4179916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9901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Belåningsgrad!$Q$32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Belåningsgrad!$Q$33:$Q$35</c:f>
              <c:numCache>
                <c:formatCode>0.0</c:formatCode>
                <c:ptCount val="3"/>
                <c:pt idx="0">
                  <c:v>62.9056493</c:v>
                </c:pt>
                <c:pt idx="1">
                  <c:v>57.607541900000001</c:v>
                </c:pt>
                <c:pt idx="2">
                  <c:v>59.534399100000002</c:v>
                </c:pt>
              </c:numCache>
            </c:numRef>
          </c:val>
        </c:ser>
        <c:ser>
          <c:idx val="1"/>
          <c:order val="1"/>
          <c:tx>
            <c:strRef>
              <c:f>Belåningsgrad!$R$32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Belåningsgrad!$R$33:$R$35</c:f>
              <c:numCache>
                <c:formatCode>0.0</c:formatCode>
                <c:ptCount val="3"/>
                <c:pt idx="0">
                  <c:v>66.789061500000003</c:v>
                </c:pt>
                <c:pt idx="1">
                  <c:v>59.0144509</c:v>
                </c:pt>
                <c:pt idx="2">
                  <c:v>61.861051500000002</c:v>
                </c:pt>
              </c:numCache>
            </c:numRef>
          </c:val>
        </c:ser>
        <c:ser>
          <c:idx val="2"/>
          <c:order val="2"/>
          <c:tx>
            <c:strRef>
              <c:f>Belåningsgrad!$S$32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Belåningsgrad!$S$33:$S$35</c:f>
              <c:numCache>
                <c:formatCode>0.0</c:formatCode>
                <c:ptCount val="3"/>
                <c:pt idx="0">
                  <c:v>69.030720700000003</c:v>
                </c:pt>
                <c:pt idx="1">
                  <c:v>61.309611799999999</c:v>
                </c:pt>
                <c:pt idx="2">
                  <c:v>64.594703300000006</c:v>
                </c:pt>
              </c:numCache>
            </c:numRef>
          </c:val>
        </c:ser>
        <c:ser>
          <c:idx val="3"/>
          <c:order val="3"/>
          <c:tx>
            <c:strRef>
              <c:f>Belåningsgrad!$T$32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Belåningsgrad!$T$33:$T$35</c:f>
              <c:numCache>
                <c:formatCode>0.0</c:formatCode>
                <c:ptCount val="3"/>
                <c:pt idx="0">
                  <c:v>68.7265625</c:v>
                </c:pt>
                <c:pt idx="1">
                  <c:v>60.631994300000002</c:v>
                </c:pt>
                <c:pt idx="2">
                  <c:v>64.111379999999997</c:v>
                </c:pt>
              </c:numCache>
            </c:numRef>
          </c:val>
        </c:ser>
        <c:ser>
          <c:idx val="4"/>
          <c:order val="4"/>
          <c:tx>
            <c:strRef>
              <c:f>Belåningsgrad!$U$32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Belåningsgrad!$U$33:$U$35</c:f>
              <c:numCache>
                <c:formatCode>0.0</c:formatCode>
                <c:ptCount val="3"/>
                <c:pt idx="0">
                  <c:v>67.036238800000007</c:v>
                </c:pt>
                <c:pt idx="1">
                  <c:v>60.6053748</c:v>
                </c:pt>
                <c:pt idx="2">
                  <c:v>63.625</c:v>
                </c:pt>
              </c:numCache>
            </c:numRef>
          </c:val>
        </c:ser>
        <c:ser>
          <c:idx val="5"/>
          <c:order val="5"/>
          <c:tx>
            <c:strRef>
              <c:f>Belåningsgrad!$V$32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Belåningsgrad!$P$33:$P$35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Belåningsgrad!$V$33:$V$35</c:f>
              <c:numCache>
                <c:formatCode>0.0</c:formatCode>
                <c:ptCount val="3"/>
                <c:pt idx="0">
                  <c:v>66.793790000000001</c:v>
                </c:pt>
                <c:pt idx="1">
                  <c:v>56.669379999999997</c:v>
                </c:pt>
                <c:pt idx="2">
                  <c:v>62.065829999999998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26624"/>
        <c:axId val="418028160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43776"/>
        <c:axId val="418042240"/>
      </c:barChart>
      <c:catAx>
        <c:axId val="4180266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028160"/>
        <c:crosses val="autoZero"/>
        <c:auto val="1"/>
        <c:lblAlgn val="ctr"/>
        <c:lblOffset val="100"/>
        <c:noMultiLvlLbl val="0"/>
      </c:catAx>
      <c:valAx>
        <c:axId val="41802816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026624"/>
        <c:crosses val="autoZero"/>
        <c:crossBetween val="between"/>
        <c:majorUnit val="20"/>
      </c:valAx>
      <c:valAx>
        <c:axId val="418042240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043776"/>
        <c:crosses val="max"/>
        <c:crossBetween val="between"/>
        <c:majorUnit val="20"/>
      </c:valAx>
      <c:catAx>
        <c:axId val="418043776"/>
        <c:scaling>
          <c:orientation val="minMax"/>
        </c:scaling>
        <c:delete val="1"/>
        <c:axPos val="b"/>
        <c:majorTickMark val="out"/>
        <c:minorTickMark val="none"/>
        <c:tickLblPos val="nextTo"/>
        <c:crossAx val="4180422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Belåningsgrad!$Q$56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Belåningsgrad!$P$57:$P$60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Belåningsgrad!$Q$57:$Q$60</c:f>
              <c:numCache>
                <c:formatCode>0.0</c:formatCode>
                <c:ptCount val="4"/>
                <c:pt idx="0">
                  <c:v>60.4744186</c:v>
                </c:pt>
                <c:pt idx="1">
                  <c:v>58.616244399999999</c:v>
                </c:pt>
                <c:pt idx="2">
                  <c:v>62.9941733</c:v>
                </c:pt>
                <c:pt idx="3">
                  <c:v>60.184763599999997</c:v>
                </c:pt>
              </c:numCache>
            </c:numRef>
          </c:val>
        </c:ser>
        <c:ser>
          <c:idx val="1"/>
          <c:order val="1"/>
          <c:tx>
            <c:strRef>
              <c:f>Belåningsgrad!$R$56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Belåningsgrad!$P$57:$P$60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Belåningsgrad!$R$57:$R$60</c:f>
              <c:numCache>
                <c:formatCode>0.0</c:formatCode>
                <c:ptCount val="4"/>
                <c:pt idx="0">
                  <c:v>64.098156200000005</c:v>
                </c:pt>
                <c:pt idx="1">
                  <c:v>63.049774399999997</c:v>
                </c:pt>
                <c:pt idx="2">
                  <c:v>66.545306199999999</c:v>
                </c:pt>
                <c:pt idx="3">
                  <c:v>62.340258499999997</c:v>
                </c:pt>
              </c:numCache>
            </c:numRef>
          </c:val>
        </c:ser>
        <c:ser>
          <c:idx val="2"/>
          <c:order val="2"/>
          <c:tx>
            <c:strRef>
              <c:f>Belåningsgrad!$S$56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Belåningsgrad!$P$57:$P$60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Belåningsgrad!$S$57:$S$60</c:f>
              <c:numCache>
                <c:formatCode>0.0</c:formatCode>
                <c:ptCount val="4"/>
                <c:pt idx="0">
                  <c:v>67.163244899999995</c:v>
                </c:pt>
                <c:pt idx="1">
                  <c:v>64.482246900000007</c:v>
                </c:pt>
                <c:pt idx="2">
                  <c:v>69.086333699999997</c:v>
                </c:pt>
                <c:pt idx="3">
                  <c:v>62.980565599999998</c:v>
                </c:pt>
              </c:numCache>
            </c:numRef>
          </c:val>
        </c:ser>
        <c:ser>
          <c:idx val="3"/>
          <c:order val="3"/>
          <c:tx>
            <c:strRef>
              <c:f>Belåningsgrad!$T$56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Belåningsgrad!$P$57:$P$60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Belåningsgrad!$T$57:$T$60</c:f>
              <c:numCache>
                <c:formatCode>0.0</c:formatCode>
                <c:ptCount val="4"/>
                <c:pt idx="0">
                  <c:v>66.2660944</c:v>
                </c:pt>
                <c:pt idx="1">
                  <c:v>64.528553900000006</c:v>
                </c:pt>
                <c:pt idx="2">
                  <c:v>69.3209947</c:v>
                </c:pt>
                <c:pt idx="3">
                  <c:v>63.483046100000003</c:v>
                </c:pt>
              </c:numCache>
            </c:numRef>
          </c:val>
        </c:ser>
        <c:ser>
          <c:idx val="4"/>
          <c:order val="4"/>
          <c:tx>
            <c:strRef>
              <c:f>Belåningsgrad!$U$56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Belåningsgrad!$P$57:$P$60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Belåningsgrad!$U$57:$U$60</c:f>
              <c:numCache>
                <c:formatCode>0.0</c:formatCode>
                <c:ptCount val="4"/>
                <c:pt idx="0">
                  <c:v>65.390829699999998</c:v>
                </c:pt>
                <c:pt idx="1">
                  <c:v>62.940768599999998</c:v>
                </c:pt>
                <c:pt idx="2">
                  <c:v>68.720004000000003</c:v>
                </c:pt>
                <c:pt idx="3">
                  <c:v>62.540125500000002</c:v>
                </c:pt>
              </c:numCache>
            </c:numRef>
          </c:val>
        </c:ser>
        <c:ser>
          <c:idx val="5"/>
          <c:order val="5"/>
          <c:tx>
            <c:strRef>
              <c:f>Belåningsgrad!$V$56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Belåningsgrad!$P$57:$P$60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Belåningsgrad!$V$57:$V$60</c:f>
              <c:numCache>
                <c:formatCode>0.0</c:formatCode>
                <c:ptCount val="4"/>
                <c:pt idx="0">
                  <c:v>62.866720000000001</c:v>
                </c:pt>
                <c:pt idx="1">
                  <c:v>62.36797</c:v>
                </c:pt>
                <c:pt idx="2">
                  <c:v>67.203680000000006</c:v>
                </c:pt>
                <c:pt idx="3">
                  <c:v>62.385680000000001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91008"/>
        <c:axId val="418092544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099968"/>
        <c:axId val="418094080"/>
      </c:barChart>
      <c:catAx>
        <c:axId val="418091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092544"/>
        <c:crosses val="autoZero"/>
        <c:auto val="1"/>
        <c:lblAlgn val="ctr"/>
        <c:lblOffset val="100"/>
        <c:noMultiLvlLbl val="0"/>
      </c:catAx>
      <c:valAx>
        <c:axId val="418092544"/>
        <c:scaling>
          <c:orientation val="minMax"/>
          <c:max val="8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091008"/>
        <c:crosses val="autoZero"/>
        <c:crossBetween val="between"/>
        <c:majorUnit val="20"/>
      </c:valAx>
      <c:valAx>
        <c:axId val="418094080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099968"/>
        <c:crosses val="max"/>
        <c:crossBetween val="between"/>
        <c:majorUnit val="20"/>
      </c:valAx>
      <c:catAx>
        <c:axId val="41809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80940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 i="0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bolånetagare'!$N$108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'Svenska bolånetagare'!$M$109:$M$112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bolånetagare'!$N$109:$N$112</c:f>
              <c:numCache>
                <c:formatCode>0.0</c:formatCode>
                <c:ptCount val="4"/>
                <c:pt idx="0">
                  <c:v>9.2574699999999996</c:v>
                </c:pt>
                <c:pt idx="1">
                  <c:v>5.9851799999999997</c:v>
                </c:pt>
                <c:pt idx="2">
                  <c:v>2.86049</c:v>
                </c:pt>
                <c:pt idx="3">
                  <c:v>0.81037000000000003</c:v>
                </c:pt>
              </c:numCache>
            </c:numRef>
          </c:val>
        </c:ser>
        <c:ser>
          <c:idx val="1"/>
          <c:order val="1"/>
          <c:tx>
            <c:strRef>
              <c:f>'Svenska bolånetagare'!$O$108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bolånetagare'!$M$109:$M$112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bolånetagare'!$O$109:$O$112</c:f>
              <c:numCache>
                <c:formatCode>0.0</c:formatCode>
                <c:ptCount val="4"/>
                <c:pt idx="0">
                  <c:v>14.873980000000001</c:v>
                </c:pt>
                <c:pt idx="1">
                  <c:v>8.49404</c:v>
                </c:pt>
                <c:pt idx="2">
                  <c:v>3.67353</c:v>
                </c:pt>
                <c:pt idx="3">
                  <c:v>1.5948</c:v>
                </c:pt>
              </c:numCache>
            </c:numRef>
          </c:val>
        </c:ser>
        <c:ser>
          <c:idx val="2"/>
          <c:order val="2"/>
          <c:tx>
            <c:strRef>
              <c:f>'Svenska bolånetagare'!$P$108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bolånetagare'!$M$109:$M$112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bolånetagare'!$P$109:$P$112</c:f>
              <c:numCache>
                <c:formatCode>0.0</c:formatCode>
                <c:ptCount val="4"/>
                <c:pt idx="0">
                  <c:v>15.949920000000001</c:v>
                </c:pt>
                <c:pt idx="1">
                  <c:v>10.077129999999999</c:v>
                </c:pt>
                <c:pt idx="2">
                  <c:v>4.38788</c:v>
                </c:pt>
                <c:pt idx="3">
                  <c:v>1.5166199999999999</c:v>
                </c:pt>
              </c:numCache>
            </c:numRef>
          </c:val>
        </c:ser>
        <c:ser>
          <c:idx val="3"/>
          <c:order val="3"/>
          <c:tx>
            <c:strRef>
              <c:f>'Svenska bolånetagare'!$Q$108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bolånetagare'!$M$109:$M$112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bolånetagare'!$Q$109:$Q$112</c:f>
              <c:numCache>
                <c:formatCode>0.0</c:formatCode>
                <c:ptCount val="4"/>
                <c:pt idx="0">
                  <c:v>12.907920000000001</c:v>
                </c:pt>
                <c:pt idx="1">
                  <c:v>7.4129700000000005</c:v>
                </c:pt>
                <c:pt idx="2">
                  <c:v>3.6793100000000001</c:v>
                </c:pt>
                <c:pt idx="3">
                  <c:v>1.07178</c:v>
                </c:pt>
              </c:numCache>
            </c:numRef>
          </c:val>
        </c:ser>
        <c:ser>
          <c:idx val="4"/>
          <c:order val="4"/>
          <c:tx>
            <c:strRef>
              <c:f>'Svenska bolånetagare'!$R$108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bolånetagare'!$M$109:$M$112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bolånetagare'!$R$109:$R$112</c:f>
              <c:numCache>
                <c:formatCode>0.0</c:formatCode>
                <c:ptCount val="4"/>
                <c:pt idx="0">
                  <c:v>10.734059999999999</c:v>
                </c:pt>
                <c:pt idx="1">
                  <c:v>5.5713999999999997</c:v>
                </c:pt>
                <c:pt idx="2">
                  <c:v>2.6503399999999999</c:v>
                </c:pt>
                <c:pt idx="3">
                  <c:v>0.96649000000000007</c:v>
                </c:pt>
              </c:numCache>
            </c:numRef>
          </c:val>
        </c:ser>
        <c:ser>
          <c:idx val="5"/>
          <c:order val="5"/>
          <c:tx>
            <c:strRef>
              <c:f>'Svenska bolånetagare'!$S$108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'Svenska bolånetagare'!$M$109:$M$112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bolånetagare'!$S$109:$S$112</c:f>
              <c:numCache>
                <c:formatCode>General</c:formatCode>
                <c:ptCount val="4"/>
                <c:pt idx="0">
                  <c:v>7.5</c:v>
                </c:pt>
                <c:pt idx="1">
                  <c:v>4</c:v>
                </c:pt>
                <c:pt idx="2">
                  <c:v>1.9</c:v>
                </c:pt>
                <c:pt idx="3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597120"/>
        <c:axId val="414598656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01984"/>
        <c:axId val="414600192"/>
      </c:barChart>
      <c:catAx>
        <c:axId val="414597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598656"/>
        <c:crosses val="autoZero"/>
        <c:auto val="1"/>
        <c:lblAlgn val="ctr"/>
        <c:lblOffset val="100"/>
        <c:noMultiLvlLbl val="0"/>
      </c:catAx>
      <c:valAx>
        <c:axId val="41459865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597120"/>
        <c:crosses val="autoZero"/>
        <c:crossBetween val="between"/>
        <c:majorUnit val="5"/>
      </c:valAx>
      <c:valAx>
        <c:axId val="414600192"/>
        <c:scaling>
          <c:orientation val="minMax"/>
          <c:max val="2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01984"/>
        <c:crosses val="max"/>
        <c:crossBetween val="between"/>
        <c:majorUnit val="5"/>
      </c:valAx>
      <c:catAx>
        <c:axId val="414601984"/>
        <c:scaling>
          <c:orientation val="minMax"/>
        </c:scaling>
        <c:delete val="1"/>
        <c:axPos val="b"/>
        <c:majorTickMark val="out"/>
        <c:minorTickMark val="none"/>
        <c:tickLblPos val="nextTo"/>
        <c:crossAx val="4146001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/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Belåningsgrad!$Q$81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Belåningsgrad!$P$82:$P$85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Belåningsgrad!$Q$82:$Q$85</c:f>
              <c:numCache>
                <c:formatCode>0.0</c:formatCode>
                <c:ptCount val="4"/>
                <c:pt idx="0">
                  <c:v>2.5499999999999998</c:v>
                </c:pt>
                <c:pt idx="1">
                  <c:v>1.63</c:v>
                </c:pt>
                <c:pt idx="2">
                  <c:v>1.59</c:v>
                </c:pt>
                <c:pt idx="3">
                  <c:v>2.17</c:v>
                </c:pt>
              </c:numCache>
            </c:numRef>
          </c:val>
        </c:ser>
        <c:ser>
          <c:idx val="1"/>
          <c:order val="1"/>
          <c:tx>
            <c:strRef>
              <c:f>Belåningsgrad!$R$81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Belåningsgrad!$P$82:$P$85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Belåningsgrad!$R$82:$R$85</c:f>
              <c:numCache>
                <c:formatCode>0.0</c:formatCode>
                <c:ptCount val="4"/>
                <c:pt idx="0">
                  <c:v>2.48</c:v>
                </c:pt>
                <c:pt idx="1">
                  <c:v>1.77</c:v>
                </c:pt>
                <c:pt idx="2">
                  <c:v>1.47</c:v>
                </c:pt>
                <c:pt idx="3">
                  <c:v>2.21</c:v>
                </c:pt>
              </c:numCache>
            </c:numRef>
          </c:val>
        </c:ser>
        <c:ser>
          <c:idx val="2"/>
          <c:order val="2"/>
          <c:tx>
            <c:strRef>
              <c:f>Belåningsgrad!$S$81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Belåningsgrad!$P$82:$P$85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Belåningsgrad!$S$82:$S$85</c:f>
              <c:numCache>
                <c:formatCode>0.0</c:formatCode>
                <c:ptCount val="4"/>
                <c:pt idx="0">
                  <c:v>2.6</c:v>
                </c:pt>
                <c:pt idx="1">
                  <c:v>2.04</c:v>
                </c:pt>
                <c:pt idx="2">
                  <c:v>1.6</c:v>
                </c:pt>
                <c:pt idx="3">
                  <c:v>1.75</c:v>
                </c:pt>
              </c:numCache>
            </c:numRef>
          </c:val>
        </c:ser>
        <c:ser>
          <c:idx val="3"/>
          <c:order val="3"/>
          <c:tx>
            <c:strRef>
              <c:f>Belåningsgrad!$T$81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Belåningsgrad!$P$82:$P$85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Belåningsgrad!$T$82:$T$85</c:f>
              <c:numCache>
                <c:formatCode>0.0</c:formatCode>
                <c:ptCount val="4"/>
                <c:pt idx="0">
                  <c:v>2.14</c:v>
                </c:pt>
                <c:pt idx="1">
                  <c:v>1.66</c:v>
                </c:pt>
                <c:pt idx="2">
                  <c:v>1.31</c:v>
                </c:pt>
                <c:pt idx="3">
                  <c:v>1.3</c:v>
                </c:pt>
              </c:numCache>
            </c:numRef>
          </c:val>
        </c:ser>
        <c:ser>
          <c:idx val="4"/>
          <c:order val="4"/>
          <c:tx>
            <c:strRef>
              <c:f>Belåningsgrad!$U$81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Belåningsgrad!$P$82:$P$85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Belåningsgrad!$U$82:$U$85</c:f>
              <c:numCache>
                <c:formatCode>0.0</c:formatCode>
                <c:ptCount val="4"/>
                <c:pt idx="0">
                  <c:v>1.8</c:v>
                </c:pt>
                <c:pt idx="1">
                  <c:v>1.1599999999999999</c:v>
                </c:pt>
                <c:pt idx="2">
                  <c:v>0.99</c:v>
                </c:pt>
                <c:pt idx="3">
                  <c:v>0.95</c:v>
                </c:pt>
              </c:numCache>
            </c:numRef>
          </c:val>
        </c:ser>
        <c:ser>
          <c:idx val="5"/>
          <c:order val="5"/>
          <c:tx>
            <c:strRef>
              <c:f>Belåningsgrad!$V$81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Belåningsgrad!$P$82:$P$85</c:f>
              <c:strCache>
                <c:ptCount val="4"/>
                <c:pt idx="0">
                  <c:v>85-90</c:v>
                </c:pt>
                <c:pt idx="1">
                  <c:v>90-95</c:v>
                </c:pt>
                <c:pt idx="2">
                  <c:v>95-100</c:v>
                </c:pt>
                <c:pt idx="3">
                  <c:v>Över 100</c:v>
                </c:pt>
              </c:strCache>
            </c:strRef>
          </c:cat>
          <c:val>
            <c:numRef>
              <c:f>Belåningsgrad!$V$82:$V$85</c:f>
              <c:numCache>
                <c:formatCode>0.0</c:formatCode>
                <c:ptCount val="4"/>
                <c:pt idx="0">
                  <c:v>1.0910079204845473</c:v>
                </c:pt>
                <c:pt idx="1">
                  <c:v>1.1725423202360614</c:v>
                </c:pt>
                <c:pt idx="2">
                  <c:v>0.76875291194284834</c:v>
                </c:pt>
                <c:pt idx="3">
                  <c:v>0.85416990215872024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52448"/>
        <c:axId val="418558336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61408"/>
        <c:axId val="418559872"/>
      </c:barChart>
      <c:catAx>
        <c:axId val="418552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558336"/>
        <c:crosses val="autoZero"/>
        <c:auto val="1"/>
        <c:lblAlgn val="ctr"/>
        <c:lblOffset val="100"/>
        <c:noMultiLvlLbl val="0"/>
      </c:catAx>
      <c:valAx>
        <c:axId val="41855833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552448"/>
        <c:crosses val="autoZero"/>
        <c:crossBetween val="between"/>
        <c:majorUnit val="1"/>
      </c:valAx>
      <c:valAx>
        <c:axId val="418559872"/>
        <c:scaling>
          <c:orientation val="minMax"/>
          <c:max val="3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561408"/>
        <c:crosses val="max"/>
        <c:crossBetween val="between"/>
        <c:majorUnit val="1"/>
      </c:valAx>
      <c:catAx>
        <c:axId val="41856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85598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Belåningsgrad!$Q$105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Belåningsgrad!$P$106:$P$112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Belåningsgrad!$Q$106:$Q$112</c:f>
              <c:numCache>
                <c:formatCode>0.0</c:formatCode>
                <c:ptCount val="7"/>
                <c:pt idx="0">
                  <c:v>41.790911600000001</c:v>
                </c:pt>
                <c:pt idx="1">
                  <c:v>62.888697200000003</c:v>
                </c:pt>
                <c:pt idx="2">
                  <c:v>68.502710399999998</c:v>
                </c:pt>
                <c:pt idx="3">
                  <c:v>70.083087800000001</c:v>
                </c:pt>
                <c:pt idx="4">
                  <c:v>68.191176499999997</c:v>
                </c:pt>
                <c:pt idx="5">
                  <c:v>67.898089200000001</c:v>
                </c:pt>
                <c:pt idx="6">
                  <c:v>70.348336599999996</c:v>
                </c:pt>
              </c:numCache>
            </c:numRef>
          </c:val>
        </c:ser>
        <c:ser>
          <c:idx val="1"/>
          <c:order val="1"/>
          <c:tx>
            <c:strRef>
              <c:f>Belåningsgrad!$R$105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Belåningsgrad!$P$106:$P$112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Belåningsgrad!$R$106:$R$112</c:f>
              <c:numCache>
                <c:formatCode>0.0</c:formatCode>
                <c:ptCount val="7"/>
                <c:pt idx="0">
                  <c:v>50.199322700000003</c:v>
                </c:pt>
                <c:pt idx="1">
                  <c:v>63.487210900000001</c:v>
                </c:pt>
                <c:pt idx="2">
                  <c:v>67.720735500000004</c:v>
                </c:pt>
                <c:pt idx="3">
                  <c:v>70.012976300000005</c:v>
                </c:pt>
                <c:pt idx="4">
                  <c:v>69.296689599999993</c:v>
                </c:pt>
                <c:pt idx="5">
                  <c:v>67.431372499999995</c:v>
                </c:pt>
                <c:pt idx="6">
                  <c:v>67.137640399999995</c:v>
                </c:pt>
              </c:numCache>
            </c:numRef>
          </c:val>
        </c:ser>
        <c:ser>
          <c:idx val="2"/>
          <c:order val="2"/>
          <c:tx>
            <c:strRef>
              <c:f>Belåningsgrad!$S$105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Belåningsgrad!$P$106:$P$112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Belåningsgrad!$S$106:$S$112</c:f>
              <c:numCache>
                <c:formatCode>0.0</c:formatCode>
                <c:ptCount val="7"/>
                <c:pt idx="0">
                  <c:v>48.621061099999999</c:v>
                </c:pt>
                <c:pt idx="1">
                  <c:v>65.327637199999998</c:v>
                </c:pt>
                <c:pt idx="2">
                  <c:v>70.341510600000007</c:v>
                </c:pt>
                <c:pt idx="3">
                  <c:v>71.113652999999999</c:v>
                </c:pt>
                <c:pt idx="4">
                  <c:v>70.7794928</c:v>
                </c:pt>
                <c:pt idx="5">
                  <c:v>67.985714299999998</c:v>
                </c:pt>
                <c:pt idx="6">
                  <c:v>66.805008900000004</c:v>
                </c:pt>
              </c:numCache>
            </c:numRef>
          </c:val>
        </c:ser>
        <c:ser>
          <c:idx val="3"/>
          <c:order val="3"/>
          <c:tx>
            <c:strRef>
              <c:f>Belåningsgrad!$T$105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Belåningsgrad!$P$106:$P$112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Belåningsgrad!$T$106:$T$112</c:f>
              <c:numCache>
                <c:formatCode>0.0</c:formatCode>
                <c:ptCount val="7"/>
                <c:pt idx="0">
                  <c:v>49.634090899999997</c:v>
                </c:pt>
                <c:pt idx="1">
                  <c:v>64.013897799999995</c:v>
                </c:pt>
                <c:pt idx="2">
                  <c:v>69.272378700000004</c:v>
                </c:pt>
                <c:pt idx="3">
                  <c:v>71.335131000000004</c:v>
                </c:pt>
                <c:pt idx="4">
                  <c:v>70.512055599999997</c:v>
                </c:pt>
                <c:pt idx="5">
                  <c:v>69.194594600000002</c:v>
                </c:pt>
                <c:pt idx="6">
                  <c:v>67.953341699999996</c:v>
                </c:pt>
              </c:numCache>
            </c:numRef>
          </c:val>
        </c:ser>
        <c:ser>
          <c:idx val="4"/>
          <c:order val="4"/>
          <c:tx>
            <c:strRef>
              <c:f>Belåningsgrad!$U$105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Belåningsgrad!$P$106:$P$112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Belåningsgrad!$U$106:$U$112</c:f>
              <c:numCache>
                <c:formatCode>0.0</c:formatCode>
                <c:ptCount val="7"/>
                <c:pt idx="0">
                  <c:v>47.006209300000002</c:v>
                </c:pt>
                <c:pt idx="1">
                  <c:v>62.403148600000002</c:v>
                </c:pt>
                <c:pt idx="2">
                  <c:v>68.057569299999997</c:v>
                </c:pt>
                <c:pt idx="3">
                  <c:v>69.854308900000007</c:v>
                </c:pt>
                <c:pt idx="4">
                  <c:v>69.805367000000004</c:v>
                </c:pt>
                <c:pt idx="5">
                  <c:v>68.524938700000007</c:v>
                </c:pt>
                <c:pt idx="6">
                  <c:v>67.004032300000006</c:v>
                </c:pt>
              </c:numCache>
            </c:numRef>
          </c:val>
        </c:ser>
        <c:ser>
          <c:idx val="5"/>
          <c:order val="5"/>
          <c:tx>
            <c:strRef>
              <c:f>Belåningsgrad!$V$105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Belåningsgrad!$P$106:$P$112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Belåningsgrad!$V$106:$V$112</c:f>
              <c:numCache>
                <c:formatCode>0.0</c:formatCode>
                <c:ptCount val="7"/>
                <c:pt idx="0">
                  <c:v>47.323409999999996</c:v>
                </c:pt>
                <c:pt idx="1">
                  <c:v>61.532030000000006</c:v>
                </c:pt>
                <c:pt idx="2">
                  <c:v>67.13006</c:v>
                </c:pt>
                <c:pt idx="3">
                  <c:v>68.742890000000003</c:v>
                </c:pt>
                <c:pt idx="4">
                  <c:v>67.983910000000009</c:v>
                </c:pt>
                <c:pt idx="5">
                  <c:v>66.227350000000001</c:v>
                </c:pt>
                <c:pt idx="6">
                  <c:v>62.836530000000003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870784"/>
        <c:axId val="418872320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879744"/>
        <c:axId val="418878208"/>
      </c:barChart>
      <c:catAx>
        <c:axId val="418870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872320"/>
        <c:crosses val="autoZero"/>
        <c:auto val="1"/>
        <c:lblAlgn val="ctr"/>
        <c:lblOffset val="100"/>
        <c:noMultiLvlLbl val="0"/>
      </c:catAx>
      <c:valAx>
        <c:axId val="4188723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870784"/>
        <c:crosses val="autoZero"/>
        <c:crossBetween val="between"/>
        <c:majorUnit val="20"/>
      </c:valAx>
      <c:valAx>
        <c:axId val="418878208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879744"/>
        <c:crosses val="max"/>
        <c:crossBetween val="between"/>
        <c:majorUnit val="20"/>
      </c:valAx>
      <c:catAx>
        <c:axId val="41887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887820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Blancolån!$O$7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Blancolån!$O$8:$O$12</c:f>
              <c:numCache>
                <c:formatCode>0.0</c:formatCode>
                <c:ptCount val="5"/>
                <c:pt idx="0">
                  <c:v>4.7945200000000003</c:v>
                </c:pt>
                <c:pt idx="1">
                  <c:v>4.9800800000000001</c:v>
                </c:pt>
                <c:pt idx="2">
                  <c:v>4.5721999999999996</c:v>
                </c:pt>
                <c:pt idx="3">
                  <c:v>6.4238400000000002</c:v>
                </c:pt>
                <c:pt idx="4">
                  <c:v>5.7171000000000003</c:v>
                </c:pt>
              </c:numCache>
            </c:numRef>
          </c:val>
        </c:ser>
        <c:ser>
          <c:idx val="1"/>
          <c:order val="1"/>
          <c:tx>
            <c:strRef>
              <c:f>Blancolån!$P$7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Blancolån!$P$8:$P$12</c:f>
              <c:numCache>
                <c:formatCode>0.0</c:formatCode>
                <c:ptCount val="5"/>
                <c:pt idx="0">
                  <c:v>6.20221</c:v>
                </c:pt>
                <c:pt idx="1">
                  <c:v>6.7286999999999999</c:v>
                </c:pt>
                <c:pt idx="2">
                  <c:v>4.8803999999999998</c:v>
                </c:pt>
                <c:pt idx="3">
                  <c:v>10.0808</c:v>
                </c:pt>
                <c:pt idx="4">
                  <c:v>6.9817900000000002</c:v>
                </c:pt>
              </c:numCache>
            </c:numRef>
          </c:val>
        </c:ser>
        <c:ser>
          <c:idx val="2"/>
          <c:order val="2"/>
          <c:tx>
            <c:strRef>
              <c:f>Blancolån!$Q$7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Blancolån!$Q$8:$Q$12</c:f>
              <c:numCache>
                <c:formatCode>0.0</c:formatCode>
                <c:ptCount val="5"/>
                <c:pt idx="0">
                  <c:v>5.8547200000000004</c:v>
                </c:pt>
                <c:pt idx="1">
                  <c:v>7.9136700000000006</c:v>
                </c:pt>
                <c:pt idx="2">
                  <c:v>3.9567400000000004</c:v>
                </c:pt>
                <c:pt idx="3">
                  <c:v>13.20567</c:v>
                </c:pt>
                <c:pt idx="4">
                  <c:v>8.1829599999999996</c:v>
                </c:pt>
              </c:numCache>
            </c:numRef>
          </c:val>
        </c:ser>
        <c:ser>
          <c:idx val="3"/>
          <c:order val="3"/>
          <c:tx>
            <c:strRef>
              <c:f>Blancolån!$R$7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Blancolån!$R$8:$R$12</c:f>
              <c:numCache>
                <c:formatCode>0.0</c:formatCode>
                <c:ptCount val="5"/>
                <c:pt idx="0">
                  <c:v>3.8393799999999998</c:v>
                </c:pt>
                <c:pt idx="1">
                  <c:v>6.8902400000000004</c:v>
                </c:pt>
                <c:pt idx="2">
                  <c:v>2.73088</c:v>
                </c:pt>
                <c:pt idx="3">
                  <c:v>10.437860000000001</c:v>
                </c:pt>
                <c:pt idx="4">
                  <c:v>6.7251500000000002</c:v>
                </c:pt>
              </c:numCache>
            </c:numRef>
          </c:val>
        </c:ser>
        <c:ser>
          <c:idx val="4"/>
          <c:order val="4"/>
          <c:tx>
            <c:strRef>
              <c:f>Blancolån!$S$7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Blancolån!$S$8:$S$12</c:f>
              <c:numCache>
                <c:formatCode>0.0</c:formatCode>
                <c:ptCount val="5"/>
                <c:pt idx="0">
                  <c:v>3.0330599999999999</c:v>
                </c:pt>
                <c:pt idx="1">
                  <c:v>5.5464000000000002</c:v>
                </c:pt>
                <c:pt idx="2">
                  <c:v>2.4078599999999999</c:v>
                </c:pt>
                <c:pt idx="3">
                  <c:v>9.096350000000001</c:v>
                </c:pt>
                <c:pt idx="4">
                  <c:v>4.8926400000000001</c:v>
                </c:pt>
              </c:numCache>
            </c:numRef>
          </c:val>
        </c:ser>
        <c:ser>
          <c:idx val="5"/>
          <c:order val="5"/>
          <c:tx>
            <c:strRef>
              <c:f>Blancolån!$T$7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Blancolån!$N$8:$N$12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Blancolån!$T$8:$T$12</c:f>
              <c:numCache>
                <c:formatCode>0.0</c:formatCode>
                <c:ptCount val="5"/>
                <c:pt idx="0">
                  <c:v>1.7828799999999998</c:v>
                </c:pt>
                <c:pt idx="1">
                  <c:v>2.9898199999999999</c:v>
                </c:pt>
                <c:pt idx="2">
                  <c:v>1.5193399999999999</c:v>
                </c:pt>
                <c:pt idx="3">
                  <c:v>6.6098299999999997</c:v>
                </c:pt>
                <c:pt idx="4">
                  <c:v>3.7379500000000001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665792"/>
        <c:axId val="417667328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674752"/>
        <c:axId val="417673216"/>
      </c:barChart>
      <c:catAx>
        <c:axId val="417665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667328"/>
        <c:crosses val="autoZero"/>
        <c:auto val="1"/>
        <c:lblAlgn val="ctr"/>
        <c:lblOffset val="100"/>
        <c:noMultiLvlLbl val="0"/>
      </c:catAx>
      <c:valAx>
        <c:axId val="41766732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665792"/>
        <c:crosses val="autoZero"/>
        <c:crossBetween val="between"/>
        <c:majorUnit val="5"/>
      </c:valAx>
      <c:valAx>
        <c:axId val="417673216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674752"/>
        <c:crosses val="max"/>
        <c:crossBetween val="between"/>
        <c:majorUnit val="5"/>
      </c:valAx>
      <c:catAx>
        <c:axId val="417674752"/>
        <c:scaling>
          <c:orientation val="minMax"/>
        </c:scaling>
        <c:delete val="1"/>
        <c:axPos val="b"/>
        <c:majorTickMark val="out"/>
        <c:minorTickMark val="none"/>
        <c:tickLblPos val="nextTo"/>
        <c:crossAx val="4176732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Blancolån!$O$31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Blancolån!$N$32:$N$41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Blancolån!$O$32:$O$41</c:f>
              <c:numCache>
                <c:formatCode>0.0</c:formatCode>
                <c:ptCount val="10"/>
                <c:pt idx="0">
                  <c:v>3.1480199999999998</c:v>
                </c:pt>
                <c:pt idx="1">
                  <c:v>4.28667</c:v>
                </c:pt>
                <c:pt idx="2">
                  <c:v>3.9517700000000002</c:v>
                </c:pt>
                <c:pt idx="3">
                  <c:v>5.1574</c:v>
                </c:pt>
                <c:pt idx="4">
                  <c:v>6.0991999999999997</c:v>
                </c:pt>
                <c:pt idx="5">
                  <c:v>6.5595700000000008</c:v>
                </c:pt>
                <c:pt idx="6">
                  <c:v>5.0234399999999999</c:v>
                </c:pt>
                <c:pt idx="7">
                  <c:v>4.8225100000000003</c:v>
                </c:pt>
                <c:pt idx="8">
                  <c:v>3.2149999999999999</c:v>
                </c:pt>
                <c:pt idx="9">
                  <c:v>2.4782299999999999</c:v>
                </c:pt>
              </c:numCache>
            </c:numRef>
          </c:val>
        </c:ser>
        <c:ser>
          <c:idx val="1"/>
          <c:order val="1"/>
          <c:tx>
            <c:strRef>
              <c:f>Blancolån!$P$31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Blancolån!$N$32:$N$41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Blancolån!$P$32:$P$41</c:f>
              <c:numCache>
                <c:formatCode>0.0</c:formatCode>
                <c:ptCount val="10"/>
                <c:pt idx="0">
                  <c:v>5.81053</c:v>
                </c:pt>
                <c:pt idx="1">
                  <c:v>7.1603899999999996</c:v>
                </c:pt>
                <c:pt idx="2">
                  <c:v>6.9507700000000003</c:v>
                </c:pt>
                <c:pt idx="3">
                  <c:v>6.6362500000000004</c:v>
                </c:pt>
                <c:pt idx="4">
                  <c:v>10.070450000000001</c:v>
                </c:pt>
                <c:pt idx="5">
                  <c:v>8.2055500000000006</c:v>
                </c:pt>
                <c:pt idx="6">
                  <c:v>8.4983500000000003</c:v>
                </c:pt>
                <c:pt idx="7">
                  <c:v>6.7471899999999998</c:v>
                </c:pt>
                <c:pt idx="8">
                  <c:v>5.5578599999999998</c:v>
                </c:pt>
                <c:pt idx="9">
                  <c:v>4.0198900000000002</c:v>
                </c:pt>
              </c:numCache>
            </c:numRef>
          </c:val>
        </c:ser>
        <c:ser>
          <c:idx val="2"/>
          <c:order val="2"/>
          <c:tx>
            <c:strRef>
              <c:f>Blancolån!$Q$31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Blancolån!$N$32:$N$41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Blancolån!$Q$32:$Q$41</c:f>
              <c:numCache>
                <c:formatCode>0.0</c:formatCode>
                <c:ptCount val="10"/>
                <c:pt idx="0">
                  <c:v>7.9984099999999998</c:v>
                </c:pt>
                <c:pt idx="1">
                  <c:v>9.3032599999999999</c:v>
                </c:pt>
                <c:pt idx="2">
                  <c:v>7.88</c:v>
                </c:pt>
                <c:pt idx="3">
                  <c:v>8.8728999999999996</c:v>
                </c:pt>
                <c:pt idx="4">
                  <c:v>11.35178</c:v>
                </c:pt>
                <c:pt idx="5">
                  <c:v>11.45374</c:v>
                </c:pt>
                <c:pt idx="6">
                  <c:v>10.405570000000001</c:v>
                </c:pt>
                <c:pt idx="7">
                  <c:v>8.3268199999999997</c:v>
                </c:pt>
                <c:pt idx="8">
                  <c:v>4.8839100000000002</c:v>
                </c:pt>
                <c:pt idx="9">
                  <c:v>3.76301</c:v>
                </c:pt>
              </c:numCache>
            </c:numRef>
          </c:val>
        </c:ser>
        <c:ser>
          <c:idx val="3"/>
          <c:order val="3"/>
          <c:tx>
            <c:strRef>
              <c:f>Blancolån!$R$31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Blancolån!$N$32:$N$41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Blancolån!$R$32:$R$41</c:f>
              <c:numCache>
                <c:formatCode>0.0</c:formatCode>
                <c:ptCount val="10"/>
                <c:pt idx="0">
                  <c:v>6.2637399999999994</c:v>
                </c:pt>
                <c:pt idx="1">
                  <c:v>7.5866799999999994</c:v>
                </c:pt>
                <c:pt idx="2">
                  <c:v>6.4778799999999999</c:v>
                </c:pt>
                <c:pt idx="3">
                  <c:v>6.7495600000000007</c:v>
                </c:pt>
                <c:pt idx="4">
                  <c:v>10.0951</c:v>
                </c:pt>
                <c:pt idx="5">
                  <c:v>9.4696999999999996</c:v>
                </c:pt>
                <c:pt idx="6">
                  <c:v>7.3576199999999998</c:v>
                </c:pt>
                <c:pt idx="7">
                  <c:v>5.6187800000000001</c:v>
                </c:pt>
                <c:pt idx="8">
                  <c:v>4.5823099999999997</c:v>
                </c:pt>
                <c:pt idx="9">
                  <c:v>3.1272199999999999</c:v>
                </c:pt>
              </c:numCache>
            </c:numRef>
          </c:val>
        </c:ser>
        <c:ser>
          <c:idx val="4"/>
          <c:order val="4"/>
          <c:tx>
            <c:strRef>
              <c:f>Blancolån!$S$31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Blancolån!$N$32:$N$41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Blancolån!$S$32:$S$41</c:f>
              <c:numCache>
                <c:formatCode>0.0</c:formatCode>
                <c:ptCount val="10"/>
                <c:pt idx="0">
                  <c:v>4.9967999999999995</c:v>
                </c:pt>
                <c:pt idx="1">
                  <c:v>6.0538099999999995</c:v>
                </c:pt>
                <c:pt idx="2">
                  <c:v>4.7466300000000006</c:v>
                </c:pt>
                <c:pt idx="3">
                  <c:v>6.299970000000001</c:v>
                </c:pt>
                <c:pt idx="4">
                  <c:v>8.2718799999999995</c:v>
                </c:pt>
                <c:pt idx="5">
                  <c:v>7.3920000000000003</c:v>
                </c:pt>
                <c:pt idx="6">
                  <c:v>6.4281199999999998</c:v>
                </c:pt>
                <c:pt idx="7">
                  <c:v>4.2435999999999998</c:v>
                </c:pt>
                <c:pt idx="8">
                  <c:v>3.0108900000000003</c:v>
                </c:pt>
                <c:pt idx="9">
                  <c:v>1.9538799999999998</c:v>
                </c:pt>
              </c:numCache>
            </c:numRef>
          </c:val>
        </c:ser>
        <c:ser>
          <c:idx val="5"/>
          <c:order val="5"/>
          <c:tx>
            <c:strRef>
              <c:f>Blancolån!$T$31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numRef>
              <c:f>Blancolån!$N$32:$N$41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Blancolån!$T$32:$T$41</c:f>
              <c:numCache>
                <c:formatCode>0.0</c:formatCode>
                <c:ptCount val="10"/>
                <c:pt idx="0">
                  <c:v>3.4285700000000001</c:v>
                </c:pt>
                <c:pt idx="1">
                  <c:v>4.1927899999999996</c:v>
                </c:pt>
                <c:pt idx="2">
                  <c:v>3.4943099999999996</c:v>
                </c:pt>
                <c:pt idx="3">
                  <c:v>3.7911000000000001</c:v>
                </c:pt>
                <c:pt idx="4">
                  <c:v>6.6718700000000002</c:v>
                </c:pt>
                <c:pt idx="5">
                  <c:v>5.9256400000000005</c:v>
                </c:pt>
                <c:pt idx="6">
                  <c:v>5.19937</c:v>
                </c:pt>
                <c:pt idx="7">
                  <c:v>2.9695300000000002</c:v>
                </c:pt>
                <c:pt idx="8">
                  <c:v>2.2127300000000001</c:v>
                </c:pt>
                <c:pt idx="9">
                  <c:v>1.28155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709440"/>
        <c:axId val="417719424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796480"/>
        <c:axId val="417720960"/>
      </c:barChart>
      <c:catAx>
        <c:axId val="4177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719424"/>
        <c:crosses val="autoZero"/>
        <c:auto val="1"/>
        <c:lblAlgn val="ctr"/>
        <c:lblOffset val="100"/>
        <c:noMultiLvlLbl val="0"/>
      </c:catAx>
      <c:valAx>
        <c:axId val="41771942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709440"/>
        <c:crosses val="autoZero"/>
        <c:crossBetween val="between"/>
        <c:majorUnit val="5"/>
      </c:valAx>
      <c:valAx>
        <c:axId val="417720960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7796480"/>
        <c:crosses val="max"/>
        <c:crossBetween val="between"/>
        <c:majorUnit val="5"/>
      </c:valAx>
      <c:catAx>
        <c:axId val="4177964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77209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Blancolån!$O$56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Blancolån!$N$57:$N$63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Blancolån!$O$57:$O$63</c:f>
              <c:numCache>
                <c:formatCode>0.0</c:formatCode>
                <c:ptCount val="7"/>
                <c:pt idx="0">
                  <c:v>3.48481</c:v>
                </c:pt>
                <c:pt idx="1">
                  <c:v>5.1121699999999999</c:v>
                </c:pt>
                <c:pt idx="2">
                  <c:v>5.4493600000000004</c:v>
                </c:pt>
                <c:pt idx="3">
                  <c:v>4.8320600000000002</c:v>
                </c:pt>
                <c:pt idx="4">
                  <c:v>2.6470600000000002</c:v>
                </c:pt>
                <c:pt idx="5">
                  <c:v>1.9108300000000003</c:v>
                </c:pt>
                <c:pt idx="6">
                  <c:v>1.76125</c:v>
                </c:pt>
              </c:numCache>
            </c:numRef>
          </c:val>
        </c:ser>
        <c:ser>
          <c:idx val="1"/>
          <c:order val="1"/>
          <c:tx>
            <c:strRef>
              <c:f>Blancolån!$P$56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Blancolån!$N$57:$N$63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Blancolån!$P$57:$P$63</c:f>
              <c:numCache>
                <c:formatCode>0.0</c:formatCode>
                <c:ptCount val="7"/>
                <c:pt idx="0">
                  <c:v>5.9748400000000004</c:v>
                </c:pt>
                <c:pt idx="1">
                  <c:v>7.8367300000000002</c:v>
                </c:pt>
                <c:pt idx="2">
                  <c:v>7.8476400000000002</c:v>
                </c:pt>
                <c:pt idx="3">
                  <c:v>6.626170000000001</c:v>
                </c:pt>
                <c:pt idx="4">
                  <c:v>5.74641</c:v>
                </c:pt>
                <c:pt idx="5">
                  <c:v>4.5751600000000003</c:v>
                </c:pt>
                <c:pt idx="6">
                  <c:v>2.8089900000000001</c:v>
                </c:pt>
              </c:numCache>
            </c:numRef>
          </c:val>
        </c:ser>
        <c:ser>
          <c:idx val="2"/>
          <c:order val="2"/>
          <c:tx>
            <c:strRef>
              <c:f>Blancolån!$Q$56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Blancolån!$N$57:$N$63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Blancolån!$Q$57:$Q$63</c:f>
              <c:numCache>
                <c:formatCode>0.0</c:formatCode>
                <c:ptCount val="7"/>
                <c:pt idx="0">
                  <c:v>5.9789899999999996</c:v>
                </c:pt>
                <c:pt idx="1">
                  <c:v>9.6071000000000009</c:v>
                </c:pt>
                <c:pt idx="2">
                  <c:v>9.6193899999999992</c:v>
                </c:pt>
                <c:pt idx="3">
                  <c:v>8.5665599999999991</c:v>
                </c:pt>
                <c:pt idx="4">
                  <c:v>6.4498299999999995</c:v>
                </c:pt>
                <c:pt idx="5">
                  <c:v>5.2380999999999993</c:v>
                </c:pt>
                <c:pt idx="6">
                  <c:v>3.2200399999999996</c:v>
                </c:pt>
              </c:numCache>
            </c:numRef>
          </c:val>
        </c:ser>
        <c:ser>
          <c:idx val="3"/>
          <c:order val="3"/>
          <c:tx>
            <c:strRef>
              <c:f>Blancolån!$R$56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Blancolån!$N$57:$N$63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Blancolån!$R$57:$R$63</c:f>
              <c:numCache>
                <c:formatCode>0.0</c:formatCode>
                <c:ptCount val="7"/>
                <c:pt idx="0">
                  <c:v>4.97159</c:v>
                </c:pt>
                <c:pt idx="1">
                  <c:v>7.5151200000000005</c:v>
                </c:pt>
                <c:pt idx="2">
                  <c:v>7.5499099999999997</c:v>
                </c:pt>
                <c:pt idx="3">
                  <c:v>6.9529999999999994</c:v>
                </c:pt>
                <c:pt idx="4">
                  <c:v>5.3126300000000004</c:v>
                </c:pt>
                <c:pt idx="5">
                  <c:v>5.72973</c:v>
                </c:pt>
                <c:pt idx="6">
                  <c:v>3.2786900000000001</c:v>
                </c:pt>
              </c:numCache>
            </c:numRef>
          </c:val>
        </c:ser>
        <c:ser>
          <c:idx val="4"/>
          <c:order val="4"/>
          <c:tx>
            <c:strRef>
              <c:f>Blancolån!$S$56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Blancolån!$N$57:$N$63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Blancolån!$S$57:$S$63</c:f>
              <c:numCache>
                <c:formatCode>0.0</c:formatCode>
                <c:ptCount val="7"/>
                <c:pt idx="0">
                  <c:v>3.6664700000000003</c:v>
                </c:pt>
                <c:pt idx="1">
                  <c:v>6.4231700000000007</c:v>
                </c:pt>
                <c:pt idx="2">
                  <c:v>6.18337</c:v>
                </c:pt>
                <c:pt idx="3">
                  <c:v>5.3495900000000001</c:v>
                </c:pt>
                <c:pt idx="4">
                  <c:v>3.8150700000000004</c:v>
                </c:pt>
                <c:pt idx="5">
                  <c:v>3.5159400000000001</c:v>
                </c:pt>
                <c:pt idx="6">
                  <c:v>2.21774</c:v>
                </c:pt>
              </c:numCache>
            </c:numRef>
          </c:val>
        </c:ser>
        <c:ser>
          <c:idx val="5"/>
          <c:order val="5"/>
          <c:tx>
            <c:strRef>
              <c:f>Blancolån!$T$56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Blancolån!$N$57:$N$63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Blancolån!$T$57:$T$63</c:f>
              <c:numCache>
                <c:formatCode>0.0</c:formatCode>
                <c:ptCount val="7"/>
                <c:pt idx="0">
                  <c:v>2.6143799999999997</c:v>
                </c:pt>
                <c:pt idx="1">
                  <c:v>4.6779999999999999</c:v>
                </c:pt>
                <c:pt idx="2">
                  <c:v>5.1985099999999997</c:v>
                </c:pt>
                <c:pt idx="3">
                  <c:v>3.6912800000000003</c:v>
                </c:pt>
                <c:pt idx="4">
                  <c:v>1.9812699999999999</c:v>
                </c:pt>
                <c:pt idx="5">
                  <c:v>1.3407799999999999</c:v>
                </c:pt>
                <c:pt idx="6">
                  <c:v>1.2681199999999999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835264"/>
        <c:axId val="417849344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852416"/>
        <c:axId val="417850880"/>
      </c:barChart>
      <c:catAx>
        <c:axId val="4178352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849344"/>
        <c:crosses val="autoZero"/>
        <c:auto val="1"/>
        <c:lblAlgn val="ctr"/>
        <c:lblOffset val="100"/>
        <c:noMultiLvlLbl val="0"/>
      </c:catAx>
      <c:valAx>
        <c:axId val="417849344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835264"/>
        <c:crosses val="autoZero"/>
        <c:crossBetween val="between"/>
        <c:majorUnit val="5"/>
      </c:valAx>
      <c:valAx>
        <c:axId val="417850880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7852416"/>
        <c:crosses val="max"/>
        <c:crossBetween val="between"/>
        <c:majorUnit val="5"/>
      </c:valAx>
      <c:catAx>
        <c:axId val="417852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78508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Skuldkvot!$O$6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Skuldkvot!$O$7:$O$11</c:f>
              <c:numCache>
                <c:formatCode>0</c:formatCode>
                <c:ptCount val="5"/>
                <c:pt idx="0">
                  <c:v>372.3075819</c:v>
                </c:pt>
                <c:pt idx="1">
                  <c:v>343.45131140000001</c:v>
                </c:pt>
                <c:pt idx="2">
                  <c:v>433.44945360000003</c:v>
                </c:pt>
                <c:pt idx="3">
                  <c:v>245.65017589999999</c:v>
                </c:pt>
                <c:pt idx="4">
                  <c:v>315.56177439999999</c:v>
                </c:pt>
              </c:numCache>
            </c:numRef>
          </c:val>
        </c:ser>
        <c:ser>
          <c:idx val="1"/>
          <c:order val="1"/>
          <c:tx>
            <c:strRef>
              <c:f>Skuldkvot!$P$6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Skuldkvot!$P$7:$P$11</c:f>
              <c:numCache>
                <c:formatCode>0</c:formatCode>
                <c:ptCount val="5"/>
                <c:pt idx="0">
                  <c:v>397.56126649999999</c:v>
                </c:pt>
                <c:pt idx="1">
                  <c:v>366.59079989999998</c:v>
                </c:pt>
                <c:pt idx="2">
                  <c:v>459.74000260000003</c:v>
                </c:pt>
                <c:pt idx="3">
                  <c:v>257.04299379999998</c:v>
                </c:pt>
                <c:pt idx="4">
                  <c:v>315.37439449999999</c:v>
                </c:pt>
              </c:numCache>
            </c:numRef>
          </c:val>
        </c:ser>
        <c:ser>
          <c:idx val="2"/>
          <c:order val="2"/>
          <c:tx>
            <c:strRef>
              <c:f>Skuldkvot!$Q$6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Skuldkvot!$Q$7:$Q$11</c:f>
              <c:numCache>
                <c:formatCode>0</c:formatCode>
                <c:ptCount val="5"/>
                <c:pt idx="0">
                  <c:v>412.6416716</c:v>
                </c:pt>
                <c:pt idx="1">
                  <c:v>363.30300149999999</c:v>
                </c:pt>
                <c:pt idx="2">
                  <c:v>467.61826339999999</c:v>
                </c:pt>
                <c:pt idx="3">
                  <c:v>265.3636171</c:v>
                </c:pt>
                <c:pt idx="4">
                  <c:v>330.71158889999998</c:v>
                </c:pt>
              </c:numCache>
            </c:numRef>
          </c:val>
        </c:ser>
        <c:ser>
          <c:idx val="3"/>
          <c:order val="3"/>
          <c:tx>
            <c:strRef>
              <c:f>Skuldkvot!$R$6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Skuldkvot!$R$7:$R$11</c:f>
              <c:numCache>
                <c:formatCode>0</c:formatCode>
                <c:ptCount val="5"/>
                <c:pt idx="0">
                  <c:v>443.32251230000003</c:v>
                </c:pt>
                <c:pt idx="1">
                  <c:v>391.581996</c:v>
                </c:pt>
                <c:pt idx="2">
                  <c:v>508.00444049999999</c:v>
                </c:pt>
                <c:pt idx="3">
                  <c:v>280.77816630000001</c:v>
                </c:pt>
                <c:pt idx="4">
                  <c:v>351.33378809999999</c:v>
                </c:pt>
              </c:numCache>
            </c:numRef>
          </c:val>
        </c:ser>
        <c:ser>
          <c:idx val="4"/>
          <c:order val="4"/>
          <c:tx>
            <c:strRef>
              <c:f>Skuldkvot!$S$6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Skuldkvot!$S$7:$S$11</c:f>
              <c:numCache>
                <c:formatCode>0</c:formatCode>
                <c:ptCount val="5"/>
                <c:pt idx="0">
                  <c:v>461.94233229999998</c:v>
                </c:pt>
                <c:pt idx="1">
                  <c:v>391.70885179999999</c:v>
                </c:pt>
                <c:pt idx="2">
                  <c:v>528.79574760000003</c:v>
                </c:pt>
                <c:pt idx="3">
                  <c:v>298.03154360000002</c:v>
                </c:pt>
                <c:pt idx="4">
                  <c:v>371.52172300000001</c:v>
                </c:pt>
              </c:numCache>
            </c:numRef>
          </c:val>
        </c:ser>
        <c:ser>
          <c:idx val="5"/>
          <c:order val="5"/>
          <c:tx>
            <c:strRef>
              <c:f>Skuldkvot!$T$6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Skuldkvot!$N$7:$N$11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Skuldkvot!$T$7:$T$11</c:f>
              <c:numCache>
                <c:formatCode>0</c:formatCode>
                <c:ptCount val="5"/>
                <c:pt idx="0">
                  <c:v>456.85213420000002</c:v>
                </c:pt>
                <c:pt idx="1">
                  <c:v>397.60936939999999</c:v>
                </c:pt>
                <c:pt idx="2">
                  <c:v>525.67174239999997</c:v>
                </c:pt>
                <c:pt idx="3">
                  <c:v>297.57510389999999</c:v>
                </c:pt>
                <c:pt idx="4">
                  <c:v>378.39178659999999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11744"/>
        <c:axId val="418913280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20704"/>
        <c:axId val="418919168"/>
      </c:barChart>
      <c:catAx>
        <c:axId val="418911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913280"/>
        <c:crosses val="autoZero"/>
        <c:auto val="1"/>
        <c:lblAlgn val="ctr"/>
        <c:lblOffset val="100"/>
        <c:noMultiLvlLbl val="0"/>
      </c:catAx>
      <c:valAx>
        <c:axId val="41891328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911744"/>
        <c:crosses val="autoZero"/>
        <c:crossBetween val="between"/>
        <c:majorUnit val="100"/>
      </c:valAx>
      <c:valAx>
        <c:axId val="418919168"/>
        <c:scaling>
          <c:orientation val="minMax"/>
          <c:max val="6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8920704"/>
        <c:crosses val="max"/>
        <c:crossBetween val="between"/>
      </c:valAx>
      <c:catAx>
        <c:axId val="418920704"/>
        <c:scaling>
          <c:orientation val="minMax"/>
        </c:scaling>
        <c:delete val="1"/>
        <c:axPos val="b"/>
        <c:majorTickMark val="out"/>
        <c:minorTickMark val="none"/>
        <c:tickLblPos val="nextTo"/>
        <c:crossAx val="4189191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27932098765433E-2"/>
          <c:y val="5.3110833333333336E-2"/>
          <c:w val="0.78826790123456791"/>
          <c:h val="0.69706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Skuldkvot!$O$32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Skuldkvot!$O$33:$O$35</c:f>
              <c:numCache>
                <c:formatCode>0</c:formatCode>
                <c:ptCount val="3"/>
                <c:pt idx="0">
                  <c:v>344.87447750000001</c:v>
                </c:pt>
                <c:pt idx="1">
                  <c:v>269.22265179999999</c:v>
                </c:pt>
                <c:pt idx="2">
                  <c:v>318.6181267</c:v>
                </c:pt>
              </c:numCache>
            </c:numRef>
          </c:val>
        </c:ser>
        <c:ser>
          <c:idx val="1"/>
          <c:order val="1"/>
          <c:tx>
            <c:strRef>
              <c:f>Skuldkvot!$P$32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Skuldkvot!$P$33:$P$35</c:f>
              <c:numCache>
                <c:formatCode>0</c:formatCode>
                <c:ptCount val="3"/>
                <c:pt idx="0">
                  <c:v>358.34770020000002</c:v>
                </c:pt>
                <c:pt idx="1">
                  <c:v>319.48808759999997</c:v>
                </c:pt>
                <c:pt idx="2">
                  <c:v>351.82577529999998</c:v>
                </c:pt>
              </c:numCache>
            </c:numRef>
          </c:val>
        </c:ser>
        <c:ser>
          <c:idx val="2"/>
          <c:order val="2"/>
          <c:tx>
            <c:strRef>
              <c:f>Skuldkvot!$Q$32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Skuldkvot!$Q$33:$Q$35</c:f>
              <c:numCache>
                <c:formatCode>0</c:formatCode>
                <c:ptCount val="3"/>
                <c:pt idx="0">
                  <c:v>377.73756780000002</c:v>
                </c:pt>
                <c:pt idx="1">
                  <c:v>339.35250910000002</c:v>
                </c:pt>
                <c:pt idx="2">
                  <c:v>345.80996709999999</c:v>
                </c:pt>
              </c:numCache>
            </c:numRef>
          </c:val>
        </c:ser>
        <c:ser>
          <c:idx val="3"/>
          <c:order val="3"/>
          <c:tx>
            <c:strRef>
              <c:f>Skuldkvot!$R$32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Skuldkvot!$R$33:$R$35</c:f>
              <c:numCache>
                <c:formatCode>0</c:formatCode>
                <c:ptCount val="3"/>
                <c:pt idx="0">
                  <c:v>409.77049520000003</c:v>
                </c:pt>
                <c:pt idx="1">
                  <c:v>364.16423989999998</c:v>
                </c:pt>
                <c:pt idx="2">
                  <c:v>320.86453130000001</c:v>
                </c:pt>
              </c:numCache>
            </c:numRef>
          </c:val>
        </c:ser>
        <c:ser>
          <c:idx val="4"/>
          <c:order val="4"/>
          <c:tx>
            <c:strRef>
              <c:f>Skuldkvot!$S$32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Skuldkvot!$S$33:$S$35</c:f>
              <c:numCache>
                <c:formatCode>0</c:formatCode>
                <c:ptCount val="3"/>
                <c:pt idx="0">
                  <c:v>440.47913349999999</c:v>
                </c:pt>
                <c:pt idx="1">
                  <c:v>372.82911890000003</c:v>
                </c:pt>
                <c:pt idx="2">
                  <c:v>384.23618649999997</c:v>
                </c:pt>
              </c:numCache>
            </c:numRef>
          </c:val>
        </c:ser>
        <c:ser>
          <c:idx val="5"/>
          <c:order val="5"/>
          <c:tx>
            <c:strRef>
              <c:f>Skuldkvot!$T$32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Skuldkvot!$N$33:$N$35</c:f>
              <c:strCache>
                <c:ptCount val="3"/>
                <c:pt idx="0">
                  <c:v>Bostadsrätt</c:v>
                </c:pt>
                <c:pt idx="1">
                  <c:v>Fritidshus</c:v>
                </c:pt>
                <c:pt idx="2">
                  <c:v>Småhus</c:v>
                </c:pt>
              </c:strCache>
            </c:strRef>
          </c:cat>
          <c:val>
            <c:numRef>
              <c:f>Skuldkvot!$T$33:$T$35</c:f>
              <c:numCache>
                <c:formatCode>0</c:formatCode>
                <c:ptCount val="3"/>
                <c:pt idx="0">
                  <c:v>427.3802925</c:v>
                </c:pt>
                <c:pt idx="1">
                  <c:v>396.49887740000003</c:v>
                </c:pt>
                <c:pt idx="2">
                  <c:v>382.95533870000003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041664"/>
        <c:axId val="419043200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046528"/>
        <c:axId val="419044736"/>
      </c:barChart>
      <c:catAx>
        <c:axId val="41904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419043200"/>
        <c:crosses val="autoZero"/>
        <c:auto val="1"/>
        <c:lblAlgn val="ctr"/>
        <c:lblOffset val="100"/>
        <c:noMultiLvlLbl val="0"/>
      </c:catAx>
      <c:valAx>
        <c:axId val="41904320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9041664"/>
        <c:crosses val="autoZero"/>
        <c:crossBetween val="between"/>
        <c:majorUnit val="100"/>
      </c:valAx>
      <c:valAx>
        <c:axId val="419044736"/>
        <c:scaling>
          <c:orientation val="minMax"/>
          <c:max val="600"/>
        </c:scaling>
        <c:delete val="0"/>
        <c:axPos val="r"/>
        <c:numFmt formatCode="General" sourceLinked="1"/>
        <c:majorTickMark val="in"/>
        <c:minorTickMark val="none"/>
        <c:tickLblPos val="nextTo"/>
        <c:crossAx val="419046528"/>
        <c:crosses val="max"/>
        <c:crossBetween val="between"/>
        <c:majorUnit val="100"/>
      </c:valAx>
      <c:catAx>
        <c:axId val="419046528"/>
        <c:scaling>
          <c:orientation val="minMax"/>
        </c:scaling>
        <c:delete val="1"/>
        <c:axPos val="b"/>
        <c:majorTickMark val="out"/>
        <c:minorTickMark val="none"/>
        <c:tickLblPos val="nextTo"/>
        <c:crossAx val="4190447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096832"/>
        <c:axId val="419110912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113984"/>
        <c:axId val="419112448"/>
      </c:barChart>
      <c:catAx>
        <c:axId val="419096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110912"/>
        <c:crosses val="autoZero"/>
        <c:auto val="1"/>
        <c:lblAlgn val="ctr"/>
        <c:lblOffset val="100"/>
        <c:noMultiLvlLbl val="0"/>
      </c:catAx>
      <c:valAx>
        <c:axId val="419110912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096832"/>
        <c:crosses val="autoZero"/>
        <c:crossBetween val="between"/>
        <c:majorUnit val="10"/>
      </c:valAx>
      <c:valAx>
        <c:axId val="419112448"/>
        <c:scaling>
          <c:orientation val="minMax"/>
          <c:max val="4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113984"/>
        <c:crosses val="max"/>
        <c:crossBetween val="between"/>
        <c:majorUnit val="10"/>
      </c:valAx>
      <c:catAx>
        <c:axId val="419113984"/>
        <c:scaling>
          <c:orientation val="minMax"/>
        </c:scaling>
        <c:delete val="1"/>
        <c:axPos val="b"/>
        <c:majorTickMark val="out"/>
        <c:minorTickMark val="none"/>
        <c:tickLblPos val="nextTo"/>
        <c:crossAx val="4191124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3.2949179547731737E-2"/>
          <c:y val="0.93307497598336897"/>
          <c:w val="0.9"/>
          <c:h val="6.4089166666666669E-2"/>
        </c:manualLayout>
      </c:layout>
      <c:overlay val="0"/>
      <c:txPr>
        <a:bodyPr/>
        <a:lstStyle/>
        <a:p>
          <a:pPr algn="ctr">
            <a:defRPr lang="sv-SE"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690008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Skuldkvot!$O$58:$O$61</c:f>
              <c:numCache>
                <c:formatCode>0</c:formatCode>
                <c:ptCount val="4"/>
                <c:pt idx="0">
                  <c:v>381.7909004</c:v>
                </c:pt>
                <c:pt idx="1">
                  <c:v>346.71575200000001</c:v>
                </c:pt>
                <c:pt idx="2">
                  <c:v>333.18131690000001</c:v>
                </c:pt>
                <c:pt idx="3">
                  <c:v>292.853498</c:v>
                </c:pt>
              </c:numCache>
            </c:numRef>
          </c:val>
        </c:ser>
        <c:ser>
          <c:idx val="1"/>
          <c:order val="1"/>
          <c:tx>
            <c:strRef>
              <c:f>Skuldkvot!$P$57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Skuldkvot!$P$58:$P$61</c:f>
              <c:numCache>
                <c:formatCode>0</c:formatCode>
                <c:ptCount val="4"/>
                <c:pt idx="0">
                  <c:v>378.5835333</c:v>
                </c:pt>
                <c:pt idx="1">
                  <c:v>379.25582750000001</c:v>
                </c:pt>
                <c:pt idx="2">
                  <c:v>328.91081270000001</c:v>
                </c:pt>
                <c:pt idx="3">
                  <c:v>350.068896</c:v>
                </c:pt>
              </c:numCache>
            </c:numRef>
          </c:val>
        </c:ser>
        <c:ser>
          <c:idx val="2"/>
          <c:order val="2"/>
          <c:tx>
            <c:strRef>
              <c:f>Skuldkvot!$Q$57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Skuldkvot!$Q$58:$Q$61</c:f>
              <c:numCache>
                <c:formatCode>0</c:formatCode>
                <c:ptCount val="4"/>
                <c:pt idx="0">
                  <c:v>405.76246209999999</c:v>
                </c:pt>
                <c:pt idx="1">
                  <c:v>390.53497659999999</c:v>
                </c:pt>
                <c:pt idx="2">
                  <c:v>355.06497289999999</c:v>
                </c:pt>
                <c:pt idx="3">
                  <c:v>328.73366950000002</c:v>
                </c:pt>
              </c:numCache>
            </c:numRef>
          </c:val>
        </c:ser>
        <c:ser>
          <c:idx val="3"/>
          <c:order val="3"/>
          <c:tx>
            <c:strRef>
              <c:f>Skuldkvot!$R$57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Skuldkvot!$R$58:$R$61</c:f>
              <c:numCache>
                <c:formatCode>0</c:formatCode>
                <c:ptCount val="4"/>
                <c:pt idx="0">
                  <c:v>434.89482450000003</c:v>
                </c:pt>
                <c:pt idx="1">
                  <c:v>417.19158859999999</c:v>
                </c:pt>
                <c:pt idx="2">
                  <c:v>380.5326986</c:v>
                </c:pt>
                <c:pt idx="3">
                  <c:v>354.66525189999999</c:v>
                </c:pt>
              </c:numCache>
            </c:numRef>
          </c:val>
        </c:ser>
        <c:ser>
          <c:idx val="4"/>
          <c:order val="4"/>
          <c:tx>
            <c:strRef>
              <c:f>Skuldkvot!$S$57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Skuldkvot!$S$58:$S$61</c:f>
              <c:numCache>
                <c:formatCode>0</c:formatCode>
                <c:ptCount val="4"/>
                <c:pt idx="0">
                  <c:v>447.35976599999998</c:v>
                </c:pt>
                <c:pt idx="1">
                  <c:v>442.02994840000002</c:v>
                </c:pt>
                <c:pt idx="2">
                  <c:v>398.30527669999998</c:v>
                </c:pt>
                <c:pt idx="3">
                  <c:v>375.67087830000003</c:v>
                </c:pt>
              </c:numCache>
            </c:numRef>
          </c:val>
        </c:ser>
        <c:ser>
          <c:idx val="5"/>
          <c:order val="5"/>
          <c:tx>
            <c:strRef>
              <c:f>Skuldkvot!$T$57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Skuldkvot!$N$58:$N$61</c:f>
              <c:strCache>
                <c:ptCount val="4"/>
                <c:pt idx="0">
                  <c:v>Ensamstående med barn</c:v>
                </c:pt>
                <c:pt idx="1">
                  <c:v>Ensamstående utan barn</c:v>
                </c:pt>
                <c:pt idx="2">
                  <c:v>Sambo med barn</c:v>
                </c:pt>
                <c:pt idx="3">
                  <c:v>Sambo utan barn</c:v>
                </c:pt>
              </c:strCache>
            </c:strRef>
          </c:cat>
          <c:val>
            <c:numRef>
              <c:f>Skuldkvot!$T$58:$T$61</c:f>
              <c:numCache>
                <c:formatCode>0</c:formatCode>
                <c:ptCount val="4"/>
                <c:pt idx="0">
                  <c:v>435.1188856</c:v>
                </c:pt>
                <c:pt idx="1">
                  <c:v>435.23262749999998</c:v>
                </c:pt>
                <c:pt idx="2">
                  <c:v>398.71163259999997</c:v>
                </c:pt>
                <c:pt idx="3">
                  <c:v>370.4933297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01184"/>
        <c:axId val="419502720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22432"/>
        <c:axId val="419520896"/>
      </c:barChart>
      <c:catAx>
        <c:axId val="4195011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502720"/>
        <c:crosses val="autoZero"/>
        <c:auto val="1"/>
        <c:lblAlgn val="ctr"/>
        <c:lblOffset val="100"/>
        <c:noMultiLvlLbl val="0"/>
      </c:catAx>
      <c:valAx>
        <c:axId val="419502720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501184"/>
        <c:crosses val="autoZero"/>
        <c:crossBetween val="between"/>
        <c:majorUnit val="100"/>
      </c:valAx>
      <c:valAx>
        <c:axId val="419520896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9522432"/>
        <c:crosses val="max"/>
        <c:crossBetween val="between"/>
        <c:majorUnit val="100"/>
      </c:valAx>
      <c:catAx>
        <c:axId val="419522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208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47025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Skuldkvot!$O$57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Skuldkvot!$O$83:$O$87</c:f>
              <c:numCache>
                <c:formatCode>0</c:formatCode>
                <c:ptCount val="5"/>
                <c:pt idx="0">
                  <c:v>159.02871959999999</c:v>
                </c:pt>
                <c:pt idx="1">
                  <c:v>276.30633440000003</c:v>
                </c:pt>
                <c:pt idx="2">
                  <c:v>353.40382340000002</c:v>
                </c:pt>
                <c:pt idx="3">
                  <c:v>380.91119170000002</c:v>
                </c:pt>
                <c:pt idx="4">
                  <c:v>375.0226318</c:v>
                </c:pt>
              </c:numCache>
            </c:numRef>
          </c:val>
        </c:ser>
        <c:ser>
          <c:idx val="1"/>
          <c:order val="1"/>
          <c:tx>
            <c:strRef>
              <c:f>Skuldkvot!$P$57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Skuldkvot!$P$83:$P$87</c:f>
              <c:numCache>
                <c:formatCode>0</c:formatCode>
                <c:ptCount val="5"/>
                <c:pt idx="0">
                  <c:v>257.1042559</c:v>
                </c:pt>
                <c:pt idx="1">
                  <c:v>300.32768329999999</c:v>
                </c:pt>
                <c:pt idx="2">
                  <c:v>376.31128369999999</c:v>
                </c:pt>
                <c:pt idx="3">
                  <c:v>384.81556819999997</c:v>
                </c:pt>
                <c:pt idx="4">
                  <c:v>374.91031220000002</c:v>
                </c:pt>
              </c:numCache>
            </c:numRef>
          </c:val>
        </c:ser>
        <c:ser>
          <c:idx val="2"/>
          <c:order val="2"/>
          <c:tx>
            <c:strRef>
              <c:f>Skuldkvot!$Q$57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Skuldkvot!$Q$83:$Q$87</c:f>
              <c:numCache>
                <c:formatCode>0</c:formatCode>
                <c:ptCount val="5"/>
                <c:pt idx="0">
                  <c:v>212.71430290000001</c:v>
                </c:pt>
                <c:pt idx="1">
                  <c:v>312.59914730000003</c:v>
                </c:pt>
                <c:pt idx="2">
                  <c:v>377.94953240000001</c:v>
                </c:pt>
                <c:pt idx="3">
                  <c:v>399.21396570000002</c:v>
                </c:pt>
                <c:pt idx="4">
                  <c:v>350.75707219999998</c:v>
                </c:pt>
              </c:numCache>
            </c:numRef>
          </c:val>
        </c:ser>
        <c:ser>
          <c:idx val="3"/>
          <c:order val="3"/>
          <c:tx>
            <c:strRef>
              <c:f>Skuldkvot!$R$57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Skuldkvot!$R$83:$R$87</c:f>
              <c:numCache>
                <c:formatCode>0</c:formatCode>
                <c:ptCount val="5"/>
                <c:pt idx="0">
                  <c:v>231.4623948</c:v>
                </c:pt>
                <c:pt idx="1">
                  <c:v>326.66295079999998</c:v>
                </c:pt>
                <c:pt idx="2">
                  <c:v>410.97730080000002</c:v>
                </c:pt>
                <c:pt idx="3">
                  <c:v>422.7602286</c:v>
                </c:pt>
                <c:pt idx="4">
                  <c:v>373.00310949999999</c:v>
                </c:pt>
              </c:numCache>
            </c:numRef>
          </c:val>
        </c:ser>
        <c:ser>
          <c:idx val="4"/>
          <c:order val="4"/>
          <c:tx>
            <c:strRef>
              <c:f>Skuldkvot!$S$57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Skuldkvot!$S$83:$S$87</c:f>
              <c:numCache>
                <c:formatCode>0</c:formatCode>
                <c:ptCount val="5"/>
                <c:pt idx="0">
                  <c:v>223.83344550000001</c:v>
                </c:pt>
                <c:pt idx="1">
                  <c:v>349.24623450000001</c:v>
                </c:pt>
                <c:pt idx="2">
                  <c:v>441.40493079999999</c:v>
                </c:pt>
                <c:pt idx="3">
                  <c:v>438.99276070000002</c:v>
                </c:pt>
                <c:pt idx="4">
                  <c:v>378.53429779999999</c:v>
                </c:pt>
              </c:numCache>
            </c:numRef>
          </c:val>
        </c:ser>
        <c:ser>
          <c:idx val="5"/>
          <c:order val="5"/>
          <c:tx>
            <c:strRef>
              <c:f>Skuldkvot!$T$57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Skuldkvot!$N$83:$N$87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Skuldkvot!$T$83:$T$87</c:f>
              <c:numCache>
                <c:formatCode>0</c:formatCode>
                <c:ptCount val="5"/>
                <c:pt idx="0">
                  <c:v>240.53851370000001</c:v>
                </c:pt>
                <c:pt idx="1">
                  <c:v>366.47890569999998</c:v>
                </c:pt>
                <c:pt idx="2">
                  <c:v>441.71780669999998</c:v>
                </c:pt>
                <c:pt idx="3">
                  <c:v>424.71125590000003</c:v>
                </c:pt>
                <c:pt idx="4">
                  <c:v>374.96664709999999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61472"/>
        <c:axId val="419563008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586816"/>
        <c:axId val="419564544"/>
      </c:barChart>
      <c:catAx>
        <c:axId val="41956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563008"/>
        <c:crosses val="autoZero"/>
        <c:auto val="1"/>
        <c:lblAlgn val="ctr"/>
        <c:lblOffset val="100"/>
        <c:noMultiLvlLbl val="0"/>
      </c:catAx>
      <c:valAx>
        <c:axId val="419563008"/>
        <c:scaling>
          <c:orientation val="minMax"/>
          <c:max val="5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561472"/>
        <c:crosses val="autoZero"/>
        <c:crossBetween val="between"/>
        <c:majorUnit val="100"/>
      </c:valAx>
      <c:valAx>
        <c:axId val="419564544"/>
        <c:scaling>
          <c:orientation val="minMax"/>
          <c:max val="50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9586816"/>
        <c:crosses val="max"/>
        <c:crossBetween val="between"/>
      </c:valAx>
      <c:catAx>
        <c:axId val="4195868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6454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'Svenska bolånetagare'!$N$136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'Svenska bolånetagare'!$M$137:$M$146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'Svenska bolånetagare'!$N$137:$N$146</c:f>
              <c:numCache>
                <c:formatCode>0.0</c:formatCode>
                <c:ptCount val="10"/>
                <c:pt idx="0">
                  <c:v>58.948480000000004</c:v>
                </c:pt>
                <c:pt idx="1">
                  <c:v>63.362399999999994</c:v>
                </c:pt>
                <c:pt idx="2">
                  <c:v>61.283639999999991</c:v>
                </c:pt>
                <c:pt idx="3">
                  <c:v>63.001220000000004</c:v>
                </c:pt>
                <c:pt idx="4">
                  <c:v>68.089770000000001</c:v>
                </c:pt>
                <c:pt idx="5">
                  <c:v>67.742350000000002</c:v>
                </c:pt>
                <c:pt idx="6">
                  <c:v>67.900850000000005</c:v>
                </c:pt>
                <c:pt idx="7">
                  <c:v>65.213700000000003</c:v>
                </c:pt>
                <c:pt idx="8">
                  <c:v>63.318919999999999</c:v>
                </c:pt>
                <c:pt idx="9">
                  <c:v>60.460450000000002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24384"/>
        <c:axId val="414638464"/>
      </c:barChart>
      <c:barChart>
        <c:barDir val="col"/>
        <c:grouping val="clustered"/>
        <c:varyColors val="0"/>
        <c:ser>
          <c:idx val="6"/>
          <c:order val="1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41536"/>
        <c:axId val="414640000"/>
      </c:barChart>
      <c:catAx>
        <c:axId val="4146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38464"/>
        <c:crosses val="autoZero"/>
        <c:auto val="1"/>
        <c:lblAlgn val="ctr"/>
        <c:lblOffset val="100"/>
        <c:noMultiLvlLbl val="0"/>
      </c:catAx>
      <c:valAx>
        <c:axId val="414638464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24384"/>
        <c:crosses val="autoZero"/>
        <c:crossBetween val="between"/>
        <c:majorUnit val="20"/>
      </c:valAx>
      <c:valAx>
        <c:axId val="414640000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41536"/>
        <c:crosses val="max"/>
        <c:crossBetween val="between"/>
        <c:majorUnit val="20"/>
      </c:valAx>
      <c:catAx>
        <c:axId val="414641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6400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ayout/>
      <c:overlay val="0"/>
      <c:txPr>
        <a:bodyPr/>
        <a:lstStyle/>
        <a:p>
          <a:pPr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Skuldkvot!#REF!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Skuldkvot!#REF!</c:f>
            </c:multiLvlStrRef>
          </c:cat>
          <c:val>
            <c:numRef>
              <c:f>Skuldkvot!#REF!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613312"/>
        <c:axId val="419619200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622272"/>
        <c:axId val="419620736"/>
      </c:barChart>
      <c:catAx>
        <c:axId val="4196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619200"/>
        <c:crosses val="autoZero"/>
        <c:auto val="1"/>
        <c:lblAlgn val="ctr"/>
        <c:lblOffset val="100"/>
        <c:noMultiLvlLbl val="0"/>
      </c:catAx>
      <c:valAx>
        <c:axId val="4196192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613312"/>
        <c:crosses val="autoZero"/>
        <c:crossBetween val="between"/>
        <c:majorUnit val="100"/>
      </c:valAx>
      <c:valAx>
        <c:axId val="419620736"/>
        <c:scaling>
          <c:orientation val="minMax"/>
          <c:max val="4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622272"/>
        <c:crosses val="max"/>
        <c:crossBetween val="between"/>
        <c:majorUnit val="100"/>
      </c:valAx>
      <c:catAx>
        <c:axId val="419622272"/>
        <c:scaling>
          <c:orientation val="minMax"/>
        </c:scaling>
        <c:delete val="1"/>
        <c:axPos val="b"/>
        <c:majorTickMark val="out"/>
        <c:minorTickMark val="none"/>
        <c:tickLblPos val="nextTo"/>
        <c:crossAx val="41962073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314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cat>
          <c:val>
            <c:numRef>
              <c:f>Amortering!$R$7:$R$11</c:f>
              <c:numCache>
                <c:formatCode>0.0</c:formatCode>
                <c:ptCount val="5"/>
                <c:pt idx="0">
                  <c:v>40.633390000000006</c:v>
                </c:pt>
                <c:pt idx="1">
                  <c:v>41.250709999999998</c:v>
                </c:pt>
                <c:pt idx="2">
                  <c:v>83.943870000000004</c:v>
                </c:pt>
                <c:pt idx="3">
                  <c:v>96.50421</c:v>
                </c:pt>
                <c:pt idx="4">
                  <c:v>98.801199999999994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440896"/>
        <c:axId val="419454976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cat>
          <c:val>
            <c:numRef>
              <c:f>Amortering!$T$7:$T$11</c:f>
              <c:numCache>
                <c:formatCode>0.0</c:formatCode>
                <c:ptCount val="5"/>
                <c:pt idx="0">
                  <c:v>2.4475199999999999</c:v>
                </c:pt>
                <c:pt idx="1">
                  <c:v>1.11595</c:v>
                </c:pt>
                <c:pt idx="2">
                  <c:v>1.2004600000000001</c:v>
                </c:pt>
                <c:pt idx="3">
                  <c:v>1.88514</c:v>
                </c:pt>
                <c:pt idx="4">
                  <c:v>3.42048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458048"/>
        <c:axId val="41945651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Amortering!$Q$7:$Q$11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 </c:v>
                </c:pt>
              </c:strCache>
            </c:strRef>
          </c:xVal>
          <c:yVal>
            <c:numRef>
              <c:f>Amortering!$S$7:$S$11</c:f>
              <c:numCache>
                <c:formatCode>0.0</c:formatCode>
                <c:ptCount val="5"/>
                <c:pt idx="0">
                  <c:v>1.99644</c:v>
                </c:pt>
                <c:pt idx="1">
                  <c:v>2.0099800000000001</c:v>
                </c:pt>
                <c:pt idx="2">
                  <c:v>3.7916400000000001</c:v>
                </c:pt>
                <c:pt idx="3">
                  <c:v>6.3842499999999998</c:v>
                </c:pt>
                <c:pt idx="4">
                  <c:v>10.105359999999999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458048"/>
        <c:axId val="419456512"/>
      </c:scatterChart>
      <c:catAx>
        <c:axId val="419440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454976"/>
        <c:crosses val="autoZero"/>
        <c:auto val="1"/>
        <c:lblAlgn val="ctr"/>
        <c:lblOffset val="100"/>
        <c:noMultiLvlLbl val="0"/>
      </c:catAx>
      <c:valAx>
        <c:axId val="419454976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440896"/>
        <c:crosses val="autoZero"/>
        <c:crossBetween val="between"/>
      </c:valAx>
      <c:valAx>
        <c:axId val="419456512"/>
        <c:scaling>
          <c:orientation val="minMax"/>
          <c:max val="15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458048"/>
        <c:crosses val="max"/>
        <c:crossBetween val="between"/>
        <c:majorUnit val="3"/>
      </c:valAx>
      <c:catAx>
        <c:axId val="419458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194565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1.8194907407407413E-2"/>
          <c:y val="0.91474416666666669"/>
          <c:w val="0.96556990740740745"/>
          <c:h val="6.4089166666666669E-2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679041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Amortering!$R$32:$R$38</c:f>
              <c:numCache>
                <c:formatCode>0.0</c:formatCode>
                <c:ptCount val="7"/>
                <c:pt idx="0">
                  <c:v>73.638339999999999</c:v>
                </c:pt>
                <c:pt idx="1">
                  <c:v>76.3917</c:v>
                </c:pt>
                <c:pt idx="2">
                  <c:v>79.620109999999997</c:v>
                </c:pt>
                <c:pt idx="3">
                  <c:v>80.630129999999994</c:v>
                </c:pt>
                <c:pt idx="4">
                  <c:v>79.502880000000005</c:v>
                </c:pt>
                <c:pt idx="5">
                  <c:v>73.966480000000004</c:v>
                </c:pt>
                <c:pt idx="6">
                  <c:v>64.855069999999998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374976"/>
        <c:axId val="419376512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Amortering!$T$32:$T$38</c:f>
              <c:numCache>
                <c:formatCode>0.0</c:formatCode>
                <c:ptCount val="7"/>
                <c:pt idx="0">
                  <c:v>3.5971999999999995</c:v>
                </c:pt>
                <c:pt idx="1">
                  <c:v>1.7630400000000002</c:v>
                </c:pt>
                <c:pt idx="2">
                  <c:v>1.4056900000000001</c:v>
                </c:pt>
                <c:pt idx="3">
                  <c:v>1.24498</c:v>
                </c:pt>
                <c:pt idx="4">
                  <c:v>1.1484100000000002</c:v>
                </c:pt>
                <c:pt idx="5">
                  <c:v>1.0555399999999999</c:v>
                </c:pt>
                <c:pt idx="6">
                  <c:v>1.0015400000000001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379840"/>
        <c:axId val="419378304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Amortering!$Q$32:$Q$38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xVal>
          <c:yVal>
            <c:numRef>
              <c:f>Amortering!$S$32:$S$38</c:f>
              <c:numCache>
                <c:formatCode>0.0</c:formatCode>
                <c:ptCount val="7"/>
                <c:pt idx="0">
                  <c:v>2.8597799999999998</c:v>
                </c:pt>
                <c:pt idx="1">
                  <c:v>3.46143</c:v>
                </c:pt>
                <c:pt idx="2">
                  <c:v>4.5454499999999998</c:v>
                </c:pt>
                <c:pt idx="3">
                  <c:v>5.6292300000000006</c:v>
                </c:pt>
                <c:pt idx="4">
                  <c:v>6.40679</c:v>
                </c:pt>
                <c:pt idx="5">
                  <c:v>6.5426599999999997</c:v>
                </c:pt>
                <c:pt idx="6">
                  <c:v>6.2875500000000004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379840"/>
        <c:axId val="419378304"/>
      </c:scatterChart>
      <c:catAx>
        <c:axId val="419374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376512"/>
        <c:crosses val="autoZero"/>
        <c:auto val="1"/>
        <c:lblAlgn val="ctr"/>
        <c:lblOffset val="100"/>
        <c:noMultiLvlLbl val="0"/>
      </c:catAx>
      <c:valAx>
        <c:axId val="41937651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374976"/>
        <c:crosses val="autoZero"/>
        <c:crossBetween val="between"/>
      </c:valAx>
      <c:valAx>
        <c:axId val="419378304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379840"/>
        <c:crosses val="max"/>
        <c:crossBetween val="between"/>
      </c:valAx>
      <c:catAx>
        <c:axId val="4193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937830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51E-3"/>
          <c:y val="0.81693499999999997"/>
          <c:w val="0.97972469135802465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6925986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Amortering!$R$57:$R$60</c:f>
              <c:numCache>
                <c:formatCode>0.0</c:formatCode>
                <c:ptCount val="4"/>
                <c:pt idx="0">
                  <c:v>92.484099999999998</c:v>
                </c:pt>
                <c:pt idx="1">
                  <c:v>81.300749999999994</c:v>
                </c:pt>
                <c:pt idx="2">
                  <c:v>71.143699999999995</c:v>
                </c:pt>
                <c:pt idx="3">
                  <c:v>46.245869999999996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423744"/>
        <c:axId val="419425280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Amortering!$T$57:$T$60</c:f>
              <c:numCache>
                <c:formatCode>0.0</c:formatCode>
                <c:ptCount val="4"/>
                <c:pt idx="0">
                  <c:v>2.0100600000000002</c:v>
                </c:pt>
                <c:pt idx="1">
                  <c:v>1.53996</c:v>
                </c:pt>
                <c:pt idx="2">
                  <c:v>1.6905900000000003</c:v>
                </c:pt>
                <c:pt idx="3">
                  <c:v>1.29366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428608"/>
        <c:axId val="419427072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Amortering!$Q$57:$Q$60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xVal>
          <c:yVal>
            <c:numRef>
              <c:f>Amortering!$S$57:$S$60</c:f>
              <c:numCache>
                <c:formatCode>0.0</c:formatCode>
                <c:ptCount val="4"/>
                <c:pt idx="0">
                  <c:v>6.5690399999999993</c:v>
                </c:pt>
                <c:pt idx="1">
                  <c:v>4.7810300000000003</c:v>
                </c:pt>
                <c:pt idx="2">
                  <c:v>3.6567299999999996</c:v>
                </c:pt>
                <c:pt idx="3">
                  <c:v>2.1411099999999998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428608"/>
        <c:axId val="419427072"/>
      </c:scatterChart>
      <c:catAx>
        <c:axId val="4194237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425280"/>
        <c:crosses val="autoZero"/>
        <c:auto val="1"/>
        <c:lblAlgn val="ctr"/>
        <c:lblOffset val="100"/>
        <c:noMultiLvlLbl val="0"/>
      </c:catAx>
      <c:valAx>
        <c:axId val="419425280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423744"/>
        <c:crosses val="autoZero"/>
        <c:crossBetween val="between"/>
      </c:valAx>
      <c:valAx>
        <c:axId val="419427072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428608"/>
        <c:crosses val="max"/>
        <c:crossBetween val="between"/>
      </c:valAx>
      <c:catAx>
        <c:axId val="4194286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942707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364444444444443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1729305555555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Amortering!$R$82:$R$86</c:f>
              <c:numCache>
                <c:formatCode>0.0</c:formatCode>
                <c:ptCount val="5"/>
                <c:pt idx="0">
                  <c:v>71.513469999999998</c:v>
                </c:pt>
                <c:pt idx="1">
                  <c:v>78.880409999999998</c:v>
                </c:pt>
                <c:pt idx="2">
                  <c:v>70.124309999999994</c:v>
                </c:pt>
                <c:pt idx="3">
                  <c:v>84.538129999999995</c:v>
                </c:pt>
                <c:pt idx="4">
                  <c:v>79.795400000000001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927168"/>
        <c:axId val="419928704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Amortering!$T$82:$T$86</c:f>
              <c:numCache>
                <c:formatCode>0.0</c:formatCode>
                <c:ptCount val="5"/>
                <c:pt idx="0">
                  <c:v>1.15432</c:v>
                </c:pt>
                <c:pt idx="1">
                  <c:v>1.5590299999999999</c:v>
                </c:pt>
                <c:pt idx="2">
                  <c:v>1.11883</c:v>
                </c:pt>
                <c:pt idx="3">
                  <c:v>2.2554099999999999</c:v>
                </c:pt>
                <c:pt idx="4">
                  <c:v>1.6005499999999999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948416"/>
        <c:axId val="419946880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strRef>
              <c:f>Amortering!$Q$82:$Q$86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xVal>
          <c:yVal>
            <c:numRef>
              <c:f>Amortering!$S$82:$S$86</c:f>
              <c:numCache>
                <c:formatCode>0.0</c:formatCode>
                <c:ptCount val="5"/>
                <c:pt idx="0">
                  <c:v>4.4349699999999999</c:v>
                </c:pt>
                <c:pt idx="1">
                  <c:v>4.9230999999999998</c:v>
                </c:pt>
                <c:pt idx="2">
                  <c:v>4.7960200000000004</c:v>
                </c:pt>
                <c:pt idx="3">
                  <c:v>4.4691400000000003</c:v>
                </c:pt>
                <c:pt idx="4">
                  <c:v>4.5884099999999997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48416"/>
        <c:axId val="419946880"/>
      </c:scatterChart>
      <c:catAx>
        <c:axId val="419927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 sz="9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928704"/>
        <c:crosses val="autoZero"/>
        <c:auto val="1"/>
        <c:lblAlgn val="ctr"/>
        <c:lblOffset val="100"/>
        <c:noMultiLvlLbl val="0"/>
      </c:catAx>
      <c:valAx>
        <c:axId val="419928704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927168"/>
        <c:crosses val="autoZero"/>
        <c:crossBetween val="between"/>
      </c:valAx>
      <c:valAx>
        <c:axId val="419946880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948416"/>
        <c:crosses val="max"/>
        <c:crossBetween val="between"/>
      </c:valAx>
      <c:catAx>
        <c:axId val="419948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99468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8.1777777777777786E-3"/>
          <c:y val="0.83810166666666663"/>
          <c:w val="0.98168456790123459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9462962962963"/>
          <c:y val="5.3110833333333336E-2"/>
          <c:w val="0.81572577160493831"/>
          <c:h val="0.70318194444444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Amortering!$R$6</c:f>
              <c:strCache>
                <c:ptCount val="1"/>
                <c:pt idx="0">
                  <c:v>Andel som amorterar</c:v>
                </c:pt>
              </c:strCache>
            </c:strRef>
          </c:tx>
          <c:invertIfNegative val="0"/>
          <c:cat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Amortering!$R$109:$R$118</c:f>
              <c:numCache>
                <c:formatCode>0.0</c:formatCode>
                <c:ptCount val="10"/>
                <c:pt idx="0">
                  <c:v>72.380949999999999</c:v>
                </c:pt>
                <c:pt idx="1">
                  <c:v>78.996870000000001</c:v>
                </c:pt>
                <c:pt idx="2">
                  <c:v>74.872399999999999</c:v>
                </c:pt>
                <c:pt idx="3">
                  <c:v>77.756289999999993</c:v>
                </c:pt>
                <c:pt idx="4">
                  <c:v>82.988689999999991</c:v>
                </c:pt>
                <c:pt idx="5">
                  <c:v>82.726569999999995</c:v>
                </c:pt>
                <c:pt idx="6">
                  <c:v>83.424549999999996</c:v>
                </c:pt>
                <c:pt idx="7">
                  <c:v>79.907439999999994</c:v>
                </c:pt>
                <c:pt idx="8">
                  <c:v>76.436340000000001</c:v>
                </c:pt>
                <c:pt idx="9">
                  <c:v>69.242720000000006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730176"/>
        <c:axId val="419731712"/>
      </c:barChart>
      <c:lineChart>
        <c:grouping val="standard"/>
        <c:varyColors val="0"/>
        <c:ser>
          <c:idx val="2"/>
          <c:order val="2"/>
          <c:tx>
            <c:strRef>
              <c:f>Amortering!$T$6</c:f>
              <c:strCache>
                <c:ptCount val="1"/>
                <c:pt idx="0">
                  <c:v>Andel av skuld (höger axel)</c:v>
                </c:pt>
              </c:strCache>
            </c:strRef>
          </c:tx>
          <c:marker>
            <c:symbol val="none"/>
          </c:marker>
          <c:cat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Amortering!$T$109:$T$118</c:f>
              <c:numCache>
                <c:formatCode>0.0</c:formatCode>
                <c:ptCount val="10"/>
                <c:pt idx="0">
                  <c:v>2.0691000000000002</c:v>
                </c:pt>
                <c:pt idx="1">
                  <c:v>1.93754</c:v>
                </c:pt>
                <c:pt idx="2">
                  <c:v>1.65608</c:v>
                </c:pt>
                <c:pt idx="3">
                  <c:v>1.71393</c:v>
                </c:pt>
                <c:pt idx="4">
                  <c:v>1.8025099999999998</c:v>
                </c:pt>
                <c:pt idx="5">
                  <c:v>1.71899</c:v>
                </c:pt>
                <c:pt idx="6">
                  <c:v>1.59335</c:v>
                </c:pt>
                <c:pt idx="7">
                  <c:v>1.4627299999999999</c:v>
                </c:pt>
                <c:pt idx="8">
                  <c:v>1.2983199999999999</c:v>
                </c:pt>
                <c:pt idx="9">
                  <c:v>1.2129799999999999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739136"/>
        <c:axId val="419737600"/>
      </c:lineChart>
      <c:scatterChart>
        <c:scatterStyle val="lineMarker"/>
        <c:varyColors val="0"/>
        <c:ser>
          <c:idx val="1"/>
          <c:order val="1"/>
          <c:tx>
            <c:strRef>
              <c:f>Amortering!$S$6</c:f>
              <c:strCache>
                <c:ptCount val="1"/>
                <c:pt idx="0">
                  <c:v>Andel av inkomst (höger axel)</c:v>
                </c:pt>
              </c:strCache>
            </c:strRef>
          </c:tx>
          <c:spPr>
            <a:ln w="28575">
              <a:noFill/>
            </a:ln>
          </c:spPr>
          <c:xVal>
            <c:numRef>
              <c:f>Amortering!$Q$109:$Q$118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Amortering!$S$109:$S$118</c:f>
              <c:numCache>
                <c:formatCode>0.0</c:formatCode>
                <c:ptCount val="10"/>
                <c:pt idx="0">
                  <c:v>4.84016</c:v>
                </c:pt>
                <c:pt idx="1">
                  <c:v>5.6064099999999994</c:v>
                </c:pt>
                <c:pt idx="2">
                  <c:v>5.2048100000000002</c:v>
                </c:pt>
                <c:pt idx="3">
                  <c:v>4.8262299999999998</c:v>
                </c:pt>
                <c:pt idx="4">
                  <c:v>4.9765999999999995</c:v>
                </c:pt>
                <c:pt idx="5">
                  <c:v>4.6828399999999997</c:v>
                </c:pt>
                <c:pt idx="6">
                  <c:v>4.5872200000000003</c:v>
                </c:pt>
                <c:pt idx="7">
                  <c:v>4.2042700000000002</c:v>
                </c:pt>
                <c:pt idx="8">
                  <c:v>3.9907199999999996</c:v>
                </c:pt>
                <c:pt idx="9">
                  <c:v>3.3788999999999998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739136"/>
        <c:axId val="419737600"/>
      </c:scatterChart>
      <c:catAx>
        <c:axId val="4197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731712"/>
        <c:crosses val="autoZero"/>
        <c:auto val="1"/>
        <c:lblAlgn val="ctr"/>
        <c:lblOffset val="100"/>
        <c:noMultiLvlLbl val="0"/>
      </c:catAx>
      <c:valAx>
        <c:axId val="419731712"/>
        <c:scaling>
          <c:orientation val="minMax"/>
          <c:max val="1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730176"/>
        <c:crosses val="autoZero"/>
        <c:crossBetween val="between"/>
      </c:valAx>
      <c:valAx>
        <c:axId val="419737600"/>
        <c:scaling>
          <c:orientation val="minMax"/>
          <c:max val="10"/>
        </c:scaling>
        <c:delete val="0"/>
        <c:axPos val="r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739136"/>
        <c:crosses val="max"/>
        <c:crossBetween val="between"/>
      </c:valAx>
      <c:catAx>
        <c:axId val="419739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7376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2179012345679021E-3"/>
          <c:y val="0.83810166666666663"/>
          <c:w val="0.98756419753086422"/>
          <c:h val="0.16189833333333334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'Svenska bolånetagare'!#REF!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multiLvlStrRef>
              <c:f>'Svenska bolånetagare'!#REF!</c:f>
            </c:multiLvlStrRef>
          </c:cat>
          <c:val>
            <c:numRef>
              <c:f>'Svenska bolånetagare'!#REF!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848576"/>
        <c:axId val="419850112"/>
      </c:barChart>
      <c:catAx>
        <c:axId val="419848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850112"/>
        <c:crosses val="autoZero"/>
        <c:auto val="1"/>
        <c:lblAlgn val="ctr"/>
        <c:lblOffset val="100"/>
        <c:noMultiLvlLbl val="0"/>
      </c:catAx>
      <c:valAx>
        <c:axId val="41985011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848576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.1368226851851852"/>
          <c:y val="0.90838055555555552"/>
          <c:w val="0.68367222222222224"/>
          <c:h val="6.6924999999999998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Amortering!$Q$159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Amortering!$P$160:$P$166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Amortering!$Q$160:$Q$166</c:f>
              <c:numCache>
                <c:formatCode>0.0</c:formatCode>
                <c:ptCount val="7"/>
                <c:pt idx="0">
                  <c:v>1.7935699999999999</c:v>
                </c:pt>
                <c:pt idx="1">
                  <c:v>1.7555100000000001</c:v>
                </c:pt>
                <c:pt idx="2">
                  <c:v>1.61117</c:v>
                </c:pt>
                <c:pt idx="3">
                  <c:v>1.8431300000000002</c:v>
                </c:pt>
                <c:pt idx="4">
                  <c:v>1.9264900000000003</c:v>
                </c:pt>
                <c:pt idx="5">
                  <c:v>2.0876100000000002</c:v>
                </c:pt>
                <c:pt idx="6">
                  <c:v>2.3418299999999999</c:v>
                </c:pt>
              </c:numCache>
            </c:numRef>
          </c:val>
        </c:ser>
        <c:ser>
          <c:idx val="1"/>
          <c:order val="1"/>
          <c:tx>
            <c:strRef>
              <c:f>Amortering!$R$159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Amortering!$P$160:$P$166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Amortering!$R$160:$R$166</c:f>
              <c:numCache>
                <c:formatCode>0.0</c:formatCode>
                <c:ptCount val="7"/>
                <c:pt idx="0">
                  <c:v>2.3955500000000001</c:v>
                </c:pt>
                <c:pt idx="1">
                  <c:v>2.3593900000000003</c:v>
                </c:pt>
                <c:pt idx="2">
                  <c:v>2.415</c:v>
                </c:pt>
                <c:pt idx="3">
                  <c:v>2.7695699999999999</c:v>
                </c:pt>
                <c:pt idx="4">
                  <c:v>2.5994900000000003</c:v>
                </c:pt>
                <c:pt idx="5">
                  <c:v>2.0165099999999998</c:v>
                </c:pt>
                <c:pt idx="6">
                  <c:v>1.6926600000000001</c:v>
                </c:pt>
              </c:numCache>
            </c:numRef>
          </c:val>
        </c:ser>
        <c:ser>
          <c:idx val="2"/>
          <c:order val="2"/>
          <c:tx>
            <c:strRef>
              <c:f>Amortering!$S$159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Amortering!$P$160:$P$166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Amortering!$S$160:$S$166</c:f>
              <c:numCache>
                <c:formatCode>0.0</c:formatCode>
                <c:ptCount val="7"/>
                <c:pt idx="0">
                  <c:v>2.47525</c:v>
                </c:pt>
                <c:pt idx="1">
                  <c:v>2.4705499999999998</c:v>
                </c:pt>
                <c:pt idx="2">
                  <c:v>2.7460900000000001</c:v>
                </c:pt>
                <c:pt idx="3">
                  <c:v>3.0246499999999998</c:v>
                </c:pt>
                <c:pt idx="4">
                  <c:v>3.1225800000000001</c:v>
                </c:pt>
                <c:pt idx="5">
                  <c:v>2.7528199999999998</c:v>
                </c:pt>
                <c:pt idx="6">
                  <c:v>2.86727</c:v>
                </c:pt>
              </c:numCache>
            </c:numRef>
          </c:val>
        </c:ser>
        <c:ser>
          <c:idx val="3"/>
          <c:order val="3"/>
          <c:tx>
            <c:strRef>
              <c:f>Amortering!$T$159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Amortering!$P$160:$P$166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Amortering!$T$160:$T$166</c:f>
              <c:numCache>
                <c:formatCode>0.0</c:formatCode>
                <c:ptCount val="7"/>
                <c:pt idx="0">
                  <c:v>2.7946300000000002</c:v>
                </c:pt>
                <c:pt idx="1">
                  <c:v>2.9039700000000002</c:v>
                </c:pt>
                <c:pt idx="2">
                  <c:v>3.1753000000000005</c:v>
                </c:pt>
                <c:pt idx="3">
                  <c:v>3.5196400000000003</c:v>
                </c:pt>
                <c:pt idx="4">
                  <c:v>3.78634</c:v>
                </c:pt>
                <c:pt idx="5">
                  <c:v>3.6214900000000001</c:v>
                </c:pt>
                <c:pt idx="6">
                  <c:v>3.42239</c:v>
                </c:pt>
              </c:numCache>
            </c:numRef>
          </c:val>
        </c:ser>
        <c:ser>
          <c:idx val="4"/>
          <c:order val="4"/>
          <c:tx>
            <c:strRef>
              <c:f>Amortering!$U$159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Amortering!$P$160:$P$166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Amortering!$U$160:$U$166</c:f>
              <c:numCache>
                <c:formatCode>0.0</c:formatCode>
                <c:ptCount val="7"/>
                <c:pt idx="0">
                  <c:v>2.8906700000000001</c:v>
                </c:pt>
                <c:pt idx="1">
                  <c:v>2.9973900000000002</c:v>
                </c:pt>
                <c:pt idx="2">
                  <c:v>3.2539400000000005</c:v>
                </c:pt>
                <c:pt idx="3">
                  <c:v>3.6220799999999995</c:v>
                </c:pt>
                <c:pt idx="4">
                  <c:v>3.8698399999999999</c:v>
                </c:pt>
                <c:pt idx="5">
                  <c:v>3.8102999999999998</c:v>
                </c:pt>
                <c:pt idx="6">
                  <c:v>3.2849599999999999</c:v>
                </c:pt>
              </c:numCache>
            </c:numRef>
          </c:val>
        </c:ser>
        <c:ser>
          <c:idx val="5"/>
          <c:order val="5"/>
          <c:tx>
            <c:strRef>
              <c:f>Amortering!$V$159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Amortering!$P$160:$P$166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Amortering!$V$160:$V$166</c:f>
              <c:numCache>
                <c:formatCode>0.0</c:formatCode>
                <c:ptCount val="7"/>
                <c:pt idx="0">
                  <c:v>2.8597799999999998</c:v>
                </c:pt>
                <c:pt idx="1">
                  <c:v>3.46143</c:v>
                </c:pt>
                <c:pt idx="2">
                  <c:v>4.5454499999999998</c:v>
                </c:pt>
                <c:pt idx="3">
                  <c:v>5.6292300000000006</c:v>
                </c:pt>
                <c:pt idx="4">
                  <c:v>6.40679</c:v>
                </c:pt>
                <c:pt idx="5">
                  <c:v>6.5426599999999997</c:v>
                </c:pt>
                <c:pt idx="6">
                  <c:v>6.2875500000000004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761536"/>
        <c:axId val="419775616"/>
      </c:barChart>
      <c:barChart>
        <c:barDir val="col"/>
        <c:grouping val="clustered"/>
        <c:varyColors val="0"/>
        <c:ser>
          <c:idx val="7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787136"/>
        <c:axId val="419777152"/>
      </c:barChart>
      <c:catAx>
        <c:axId val="419761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775616"/>
        <c:crosses val="autoZero"/>
        <c:auto val="1"/>
        <c:lblAlgn val="ctr"/>
        <c:lblOffset val="100"/>
        <c:noMultiLvlLbl val="0"/>
      </c:catAx>
      <c:valAx>
        <c:axId val="41977561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761536"/>
        <c:crosses val="autoZero"/>
        <c:crossBetween val="between"/>
        <c:majorUnit val="1"/>
      </c:valAx>
      <c:valAx>
        <c:axId val="419777152"/>
        <c:scaling>
          <c:orientation val="minMax"/>
          <c:max val="7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9787136"/>
        <c:crosses val="max"/>
        <c:crossBetween val="between"/>
        <c:majorUnit val="1"/>
      </c:valAx>
      <c:catAx>
        <c:axId val="4197871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97771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Amortering!$Q$133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Amortering!$Q$134:$Q$138</c:f>
              <c:numCache>
                <c:formatCode>0.0</c:formatCode>
                <c:ptCount val="5"/>
                <c:pt idx="0">
                  <c:v>1.54694</c:v>
                </c:pt>
                <c:pt idx="1">
                  <c:v>1.55915</c:v>
                </c:pt>
                <c:pt idx="2">
                  <c:v>1.3394599999999999</c:v>
                </c:pt>
                <c:pt idx="3">
                  <c:v>1.7691700000000001</c:v>
                </c:pt>
                <c:pt idx="4">
                  <c:v>4.06074</c:v>
                </c:pt>
              </c:numCache>
            </c:numRef>
          </c:val>
        </c:ser>
        <c:ser>
          <c:idx val="1"/>
          <c:order val="1"/>
          <c:tx>
            <c:strRef>
              <c:f>Amortering!$R$133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Amortering!$R$134:$R$138</c:f>
              <c:numCache>
                <c:formatCode>0.0</c:formatCode>
                <c:ptCount val="5"/>
                <c:pt idx="0">
                  <c:v>1.63266</c:v>
                </c:pt>
                <c:pt idx="1">
                  <c:v>1.8156399999999999</c:v>
                </c:pt>
                <c:pt idx="2">
                  <c:v>1.73221</c:v>
                </c:pt>
                <c:pt idx="3">
                  <c:v>2.6330399999999998</c:v>
                </c:pt>
                <c:pt idx="4">
                  <c:v>5.8828800000000001</c:v>
                </c:pt>
              </c:numCache>
            </c:numRef>
          </c:val>
        </c:ser>
        <c:ser>
          <c:idx val="2"/>
          <c:order val="2"/>
          <c:tx>
            <c:strRef>
              <c:f>Amortering!$S$133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Amortering!$S$134:$S$138</c:f>
              <c:numCache>
                <c:formatCode>0.0</c:formatCode>
                <c:ptCount val="5"/>
                <c:pt idx="0">
                  <c:v>1.6755300000000002</c:v>
                </c:pt>
                <c:pt idx="1">
                  <c:v>1.82961</c:v>
                </c:pt>
                <c:pt idx="2">
                  <c:v>1.7732299999999999</c:v>
                </c:pt>
                <c:pt idx="3">
                  <c:v>2.8864999999999998</c:v>
                </c:pt>
                <c:pt idx="4">
                  <c:v>6.9111599999999997</c:v>
                </c:pt>
              </c:numCache>
            </c:numRef>
          </c:val>
        </c:ser>
        <c:ser>
          <c:idx val="3"/>
          <c:order val="3"/>
          <c:tx>
            <c:strRef>
              <c:f>Amortering!$T$133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Amortering!$T$134:$T$138</c:f>
              <c:numCache>
                <c:formatCode>0.0</c:formatCode>
                <c:ptCount val="5"/>
                <c:pt idx="0">
                  <c:v>1.8567799999999999</c:v>
                </c:pt>
                <c:pt idx="1">
                  <c:v>2.1116299999999999</c:v>
                </c:pt>
                <c:pt idx="2">
                  <c:v>2.0901700000000001</c:v>
                </c:pt>
                <c:pt idx="3">
                  <c:v>3.7085100000000004</c:v>
                </c:pt>
                <c:pt idx="4">
                  <c:v>7.7364899999999999</c:v>
                </c:pt>
              </c:numCache>
            </c:numRef>
          </c:val>
        </c:ser>
        <c:ser>
          <c:idx val="4"/>
          <c:order val="4"/>
          <c:tx>
            <c:strRef>
              <c:f>Amortering!$U$133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Amortering!$U$134:$U$138</c:f>
              <c:numCache>
                <c:formatCode>0.0</c:formatCode>
                <c:ptCount val="5"/>
                <c:pt idx="0">
                  <c:v>1.8474600000000001</c:v>
                </c:pt>
                <c:pt idx="1">
                  <c:v>2.1105700000000001</c:v>
                </c:pt>
                <c:pt idx="2">
                  <c:v>2.3448699999999998</c:v>
                </c:pt>
                <c:pt idx="3">
                  <c:v>4.0823</c:v>
                </c:pt>
                <c:pt idx="4">
                  <c:v>7.5325500000000005</c:v>
                </c:pt>
              </c:numCache>
            </c:numRef>
          </c:val>
        </c:ser>
        <c:ser>
          <c:idx val="5"/>
          <c:order val="5"/>
          <c:tx>
            <c:strRef>
              <c:f>Amortering!$V$133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Amortering!$P$134:$P$138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Amortering!$V$134:$V$138</c:f>
              <c:numCache>
                <c:formatCode>0.0</c:formatCode>
                <c:ptCount val="5"/>
                <c:pt idx="0">
                  <c:v>1.99644</c:v>
                </c:pt>
                <c:pt idx="1">
                  <c:v>2.0099800000000001</c:v>
                </c:pt>
                <c:pt idx="2">
                  <c:v>3.7916400000000001</c:v>
                </c:pt>
                <c:pt idx="3">
                  <c:v>6.3842499999999998</c:v>
                </c:pt>
                <c:pt idx="4">
                  <c:v>10.105359999999999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19136"/>
        <c:axId val="420229120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32192"/>
        <c:axId val="420230656"/>
      </c:barChart>
      <c:catAx>
        <c:axId val="420219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229120"/>
        <c:crosses val="autoZero"/>
        <c:auto val="1"/>
        <c:lblAlgn val="ctr"/>
        <c:lblOffset val="100"/>
        <c:noMultiLvlLbl val="0"/>
      </c:catAx>
      <c:valAx>
        <c:axId val="420229120"/>
        <c:scaling>
          <c:orientation val="minMax"/>
          <c:max val="12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219136"/>
        <c:crosses val="autoZero"/>
        <c:crossBetween val="between"/>
        <c:majorUnit val="2"/>
      </c:valAx>
      <c:valAx>
        <c:axId val="420230656"/>
        <c:scaling>
          <c:orientation val="minMax"/>
          <c:max val="12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232192"/>
        <c:crosses val="max"/>
        <c:crossBetween val="between"/>
        <c:majorUnit val="2"/>
      </c:valAx>
      <c:catAx>
        <c:axId val="420232192"/>
        <c:scaling>
          <c:orientation val="minMax"/>
        </c:scaling>
        <c:delete val="1"/>
        <c:axPos val="b"/>
        <c:majorTickMark val="out"/>
        <c:minorTickMark val="none"/>
        <c:tickLblPos val="nextTo"/>
        <c:crossAx val="4202306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skuldbetalningskvot'!$P$33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skuldbetalningskvot'!$O$34:$O$40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'Ränte- och skuldbetalningskvot'!$P$34:$P$40</c:f>
              <c:numCache>
                <c:formatCode>0.0</c:formatCode>
                <c:ptCount val="7"/>
                <c:pt idx="0">
                  <c:v>1.31362</c:v>
                </c:pt>
                <c:pt idx="1">
                  <c:v>2.81298</c:v>
                </c:pt>
                <c:pt idx="2">
                  <c:v>4.3063900000000004</c:v>
                </c:pt>
                <c:pt idx="3">
                  <c:v>5.7334699999999996</c:v>
                </c:pt>
                <c:pt idx="4">
                  <c:v>6.9942299999999999</c:v>
                </c:pt>
                <c:pt idx="5">
                  <c:v>8.4395600000000002</c:v>
                </c:pt>
                <c:pt idx="6">
                  <c:v>11.437799999999999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skuldbetalningskvot'!$Q$33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skuldbetalningskvot'!$O$34:$O$40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301-450</c:v>
                </c:pt>
                <c:pt idx="3">
                  <c:v>451-600</c:v>
                </c:pt>
                <c:pt idx="4">
                  <c:v>601-750</c:v>
                </c:pt>
                <c:pt idx="5">
                  <c:v>751-900</c:v>
                </c:pt>
                <c:pt idx="6">
                  <c:v>Över 900</c:v>
                </c:pt>
              </c:strCache>
            </c:strRef>
          </c:cat>
          <c:val>
            <c:numRef>
              <c:f>'Ränte- och skuldbetalningskvot'!$Q$34:$Q$40</c:f>
              <c:numCache>
                <c:formatCode>0.0</c:formatCode>
                <c:ptCount val="7"/>
                <c:pt idx="0">
                  <c:v>4.1766399999999999</c:v>
                </c:pt>
                <c:pt idx="1">
                  <c:v>6.2887399999999998</c:v>
                </c:pt>
                <c:pt idx="2">
                  <c:v>8.8498199999999994</c:v>
                </c:pt>
                <c:pt idx="3">
                  <c:v>11.366099999999999</c:v>
                </c:pt>
                <c:pt idx="4">
                  <c:v>13.401</c:v>
                </c:pt>
                <c:pt idx="5">
                  <c:v>15.0007</c:v>
                </c:pt>
                <c:pt idx="6">
                  <c:v>17.725300000000001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153600"/>
        <c:axId val="420159488"/>
      </c:barChart>
      <c:barChart>
        <c:barDir val="col"/>
        <c:grouping val="clustered"/>
        <c:varyColors val="0"/>
        <c:ser>
          <c:idx val="5"/>
          <c:order val="2"/>
          <c:invertIfNegative val="0"/>
          <c:val>
            <c:numLit>
              <c:ptCount val="0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162560"/>
        <c:axId val="420161024"/>
      </c:barChart>
      <c:catAx>
        <c:axId val="420153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159488"/>
        <c:crosses val="autoZero"/>
        <c:auto val="1"/>
        <c:lblAlgn val="ctr"/>
        <c:lblOffset val="100"/>
        <c:noMultiLvlLbl val="0"/>
      </c:catAx>
      <c:valAx>
        <c:axId val="420159488"/>
        <c:scaling>
          <c:orientation val="minMax"/>
          <c:max val="2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153600"/>
        <c:crosses val="autoZero"/>
        <c:crossBetween val="between"/>
        <c:majorUnit val="5"/>
      </c:valAx>
      <c:valAx>
        <c:axId val="420161024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162560"/>
        <c:crosses val="max"/>
        <c:crossBetween val="between"/>
      </c:valAx>
      <c:catAx>
        <c:axId val="420162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201610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92589377906547132"/>
          <c:h val="0.10725750000000001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bolånetagare'!$N$160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'Svenska bolånetagare'!$M$161:$M$165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bolånetagare'!$N$161:$N$165</c:f>
              <c:numCache>
                <c:formatCode>0.0</c:formatCode>
                <c:ptCount val="5"/>
                <c:pt idx="0">
                  <c:v>54.794520499999997</c:v>
                </c:pt>
                <c:pt idx="1">
                  <c:v>57.760956200000003</c:v>
                </c:pt>
                <c:pt idx="2">
                  <c:v>54.876414699999998</c:v>
                </c:pt>
                <c:pt idx="3">
                  <c:v>62.923509899999999</c:v>
                </c:pt>
                <c:pt idx="4">
                  <c:v>58.814194200000003</c:v>
                </c:pt>
              </c:numCache>
            </c:numRef>
          </c:val>
        </c:ser>
        <c:ser>
          <c:idx val="1"/>
          <c:order val="1"/>
          <c:tx>
            <c:strRef>
              <c:f>'Svenska bolånetagare'!$O$160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'Svenska bolånetagare'!$M$161:$M$165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bolånetagare'!$O$161:$O$165</c:f>
              <c:numCache>
                <c:formatCode>0.0</c:formatCode>
                <c:ptCount val="5"/>
                <c:pt idx="0">
                  <c:v>62.5505523</c:v>
                </c:pt>
                <c:pt idx="1">
                  <c:v>64.823192599999999</c:v>
                </c:pt>
                <c:pt idx="2">
                  <c:v>60.410980899999998</c:v>
                </c:pt>
                <c:pt idx="3">
                  <c:v>66.246633299999999</c:v>
                </c:pt>
                <c:pt idx="4">
                  <c:v>64.295316600000007</c:v>
                </c:pt>
              </c:numCache>
            </c:numRef>
          </c:val>
        </c:ser>
        <c:ser>
          <c:idx val="2"/>
          <c:order val="2"/>
          <c:tx>
            <c:strRef>
              <c:f>'Svenska bolånetagare'!$P$160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'Svenska bolånetagare'!$M$161:$M$165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bolånetagare'!$P$161:$P$165</c:f>
              <c:numCache>
                <c:formatCode>0.0</c:formatCode>
                <c:ptCount val="5"/>
                <c:pt idx="0">
                  <c:v>62.843874200000002</c:v>
                </c:pt>
                <c:pt idx="1">
                  <c:v>66.287050399999998</c:v>
                </c:pt>
                <c:pt idx="2">
                  <c:v>62.824069000000001</c:v>
                </c:pt>
                <c:pt idx="3">
                  <c:v>68.448520299999998</c:v>
                </c:pt>
                <c:pt idx="4">
                  <c:v>66.080151099999995</c:v>
                </c:pt>
              </c:numCache>
            </c:numRef>
          </c:val>
        </c:ser>
        <c:ser>
          <c:idx val="3"/>
          <c:order val="3"/>
          <c:tx>
            <c:strRef>
              <c:f>'Svenska bolånetagare'!$Q$160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'Svenska bolånetagare'!$M$161:$M$165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bolånetagare'!$Q$161:$Q$165</c:f>
              <c:numCache>
                <c:formatCode>0.0</c:formatCode>
                <c:ptCount val="5"/>
                <c:pt idx="0">
                  <c:v>62.5364565</c:v>
                </c:pt>
                <c:pt idx="1">
                  <c:v>68.134756100000004</c:v>
                </c:pt>
                <c:pt idx="2">
                  <c:v>62.829692199999997</c:v>
                </c:pt>
                <c:pt idx="3">
                  <c:v>68.256081399999999</c:v>
                </c:pt>
                <c:pt idx="4">
                  <c:v>66.286915199999996</c:v>
                </c:pt>
              </c:numCache>
            </c:numRef>
          </c:val>
        </c:ser>
        <c:ser>
          <c:idx val="4"/>
          <c:order val="4"/>
          <c:tx>
            <c:strRef>
              <c:f>'Svenska bolånetagare'!$R$160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'Svenska bolånetagare'!$M$161:$M$165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bolånetagare'!$R$161:$R$165</c:f>
              <c:numCache>
                <c:formatCode>0.0</c:formatCode>
                <c:ptCount val="5"/>
                <c:pt idx="0">
                  <c:v>62.637245999999998</c:v>
                </c:pt>
                <c:pt idx="1">
                  <c:v>67.745744099999996</c:v>
                </c:pt>
                <c:pt idx="2">
                  <c:v>60.781286299999998</c:v>
                </c:pt>
                <c:pt idx="3">
                  <c:v>68.316078200000007</c:v>
                </c:pt>
                <c:pt idx="4">
                  <c:v>65.749079800000004</c:v>
                </c:pt>
              </c:numCache>
            </c:numRef>
          </c:val>
        </c:ser>
        <c:ser>
          <c:idx val="5"/>
          <c:order val="5"/>
          <c:tx>
            <c:strRef>
              <c:f>'Svenska bolånetagare'!$S$160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'Svenska bolånetagare'!$M$161:$M$165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'Svenska bolånetagare'!$S$161:$S$165</c:f>
              <c:numCache>
                <c:formatCode>General</c:formatCode>
                <c:ptCount val="5"/>
                <c:pt idx="0">
                  <c:v>60.4</c:v>
                </c:pt>
                <c:pt idx="1">
                  <c:v>67.099999999999994</c:v>
                </c:pt>
                <c:pt idx="2">
                  <c:v>59.7</c:v>
                </c:pt>
                <c:pt idx="3">
                  <c:v>67.099999999999994</c:v>
                </c:pt>
                <c:pt idx="4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93248"/>
        <c:axId val="414694784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02208"/>
        <c:axId val="414700672"/>
      </c:barChart>
      <c:catAx>
        <c:axId val="414693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94784"/>
        <c:crosses val="autoZero"/>
        <c:auto val="1"/>
        <c:lblAlgn val="ctr"/>
        <c:lblOffset val="100"/>
        <c:noMultiLvlLbl val="0"/>
      </c:catAx>
      <c:valAx>
        <c:axId val="41469478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693248"/>
        <c:crosses val="autoZero"/>
        <c:crossBetween val="between"/>
        <c:majorUnit val="20"/>
      </c:valAx>
      <c:valAx>
        <c:axId val="414700672"/>
        <c:scaling>
          <c:orientation val="minMax"/>
          <c:max val="8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02208"/>
        <c:crosses val="max"/>
        <c:crossBetween val="between"/>
        <c:majorUnit val="20"/>
      </c:valAx>
      <c:catAx>
        <c:axId val="414702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47006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/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skuldbetalningskvot'!$P$11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skuldbetalningskvot'!$O$12:$O$16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'Ränte- och skuldbetalningskvot'!$P$12:$P$16</c:f>
              <c:numCache>
                <c:formatCode>0.0</c:formatCode>
                <c:ptCount val="5"/>
                <c:pt idx="0">
                  <c:v>2.6869000000000001</c:v>
                </c:pt>
                <c:pt idx="1">
                  <c:v>3.9451700000000001</c:v>
                </c:pt>
                <c:pt idx="2">
                  <c:v>4.7634100000000004</c:v>
                </c:pt>
                <c:pt idx="3">
                  <c:v>4.8487799999999996</c:v>
                </c:pt>
                <c:pt idx="4">
                  <c:v>5.2120300000000004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skuldbetalningskvot'!$Q$11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skuldbetalningskvot'!$O$12:$O$16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'Ränte- och skuldbetalningskvot'!$Q$12:$Q$16</c:f>
              <c:numCache>
                <c:formatCode>0.0</c:formatCode>
                <c:ptCount val="5"/>
                <c:pt idx="0">
                  <c:v>4.6852999999999998</c:v>
                </c:pt>
                <c:pt idx="1">
                  <c:v>5.9664099999999998</c:v>
                </c:pt>
                <c:pt idx="2">
                  <c:v>8.5695999999999994</c:v>
                </c:pt>
                <c:pt idx="3">
                  <c:v>11.230700000000001</c:v>
                </c:pt>
                <c:pt idx="4">
                  <c:v>15.3179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8384"/>
        <c:axId val="420289920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3248"/>
        <c:axId val="420291712"/>
      </c:barChart>
      <c:catAx>
        <c:axId val="420288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289920"/>
        <c:crosses val="autoZero"/>
        <c:auto val="1"/>
        <c:lblAlgn val="ctr"/>
        <c:lblOffset val="100"/>
        <c:noMultiLvlLbl val="0"/>
      </c:catAx>
      <c:valAx>
        <c:axId val="420289920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288384"/>
        <c:crosses val="autoZero"/>
        <c:crossBetween val="between"/>
        <c:majorUnit val="5"/>
      </c:valAx>
      <c:valAx>
        <c:axId val="420291712"/>
        <c:scaling>
          <c:orientation val="minMax"/>
          <c:max val="1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0293248"/>
        <c:crosses val="max"/>
        <c:crossBetween val="between"/>
        <c:majorUnit val="5"/>
      </c:valAx>
      <c:catAx>
        <c:axId val="420293248"/>
        <c:scaling>
          <c:orientation val="minMax"/>
        </c:scaling>
        <c:delete val="1"/>
        <c:axPos val="b"/>
        <c:majorTickMark val="out"/>
        <c:minorTickMark val="none"/>
        <c:tickLblPos val="nextTo"/>
        <c:crossAx val="4202917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2393086419753081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skuldbetalningskvot'!$P$58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numRef>
              <c:f>'Ränte- och skuldbetalningskvot'!$O$59:$O$68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'Ränte- och skuldbetalningskvot'!$P$59:$P$68</c:f>
              <c:numCache>
                <c:formatCode>0.0</c:formatCode>
                <c:ptCount val="10"/>
                <c:pt idx="0">
                  <c:v>4.19773</c:v>
                </c:pt>
                <c:pt idx="1">
                  <c:v>4.7103700000000002</c:v>
                </c:pt>
                <c:pt idx="2">
                  <c:v>4.78146</c:v>
                </c:pt>
                <c:pt idx="3">
                  <c:v>4.64412</c:v>
                </c:pt>
                <c:pt idx="4">
                  <c:v>4.3296200000000002</c:v>
                </c:pt>
                <c:pt idx="5">
                  <c:v>4.3414700000000002</c:v>
                </c:pt>
                <c:pt idx="6">
                  <c:v>4.3868099999999997</c:v>
                </c:pt>
                <c:pt idx="7">
                  <c:v>4.4096900000000003</c:v>
                </c:pt>
                <c:pt idx="8">
                  <c:v>4.53111</c:v>
                </c:pt>
                <c:pt idx="9">
                  <c:v>4.6507699999999996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skuldbetalningskvot'!$Q$58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numRef>
              <c:f>'Ränte- och skuldbetalningskvot'!$O$59:$O$68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'Ränte- och skuldbetalningskvot'!$Q$59:$Q$68</c:f>
              <c:numCache>
                <c:formatCode>0.0</c:formatCode>
                <c:ptCount val="10"/>
                <c:pt idx="0">
                  <c:v>9.0378900000000009</c:v>
                </c:pt>
                <c:pt idx="1">
                  <c:v>10.316800000000001</c:v>
                </c:pt>
                <c:pt idx="2">
                  <c:v>9.9990299999999994</c:v>
                </c:pt>
                <c:pt idx="3">
                  <c:v>9.4977400000000003</c:v>
                </c:pt>
                <c:pt idx="4">
                  <c:v>9.3105700000000002</c:v>
                </c:pt>
                <c:pt idx="5">
                  <c:v>9.0234000000000005</c:v>
                </c:pt>
                <c:pt idx="6">
                  <c:v>8.9771300000000007</c:v>
                </c:pt>
                <c:pt idx="7">
                  <c:v>8.6139700000000001</c:v>
                </c:pt>
                <c:pt idx="8">
                  <c:v>8.5154999999999994</c:v>
                </c:pt>
                <c:pt idx="9">
                  <c:v>8.0308200000000003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28960"/>
        <c:axId val="420330496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46112"/>
        <c:axId val="420344576"/>
      </c:barChart>
      <c:catAx>
        <c:axId val="4203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330496"/>
        <c:crosses val="autoZero"/>
        <c:auto val="1"/>
        <c:lblAlgn val="ctr"/>
        <c:lblOffset val="100"/>
        <c:noMultiLvlLbl val="0"/>
      </c:catAx>
      <c:valAx>
        <c:axId val="420330496"/>
        <c:scaling>
          <c:orientation val="minMax"/>
          <c:max val="1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328960"/>
        <c:crosses val="autoZero"/>
        <c:crossBetween val="between"/>
        <c:majorUnit val="2"/>
      </c:valAx>
      <c:valAx>
        <c:axId val="420344576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346112"/>
        <c:crosses val="max"/>
        <c:crossBetween val="between"/>
        <c:majorUnit val="2"/>
      </c:valAx>
      <c:catAx>
        <c:axId val="42034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203445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skuldbetalningskvot'!$P$58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skuldbetalningskvot'!$O$85:$O$88</c:f>
              <c:strCache>
                <c:ptCount val="4"/>
                <c:pt idx="0">
                  <c:v>Upp till 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'Ränte- och skuldbetalningskvot'!$P$85:$P$88</c:f>
              <c:numCache>
                <c:formatCode>0.0</c:formatCode>
                <c:ptCount val="4"/>
                <c:pt idx="0">
                  <c:v>4.6618500000000003</c:v>
                </c:pt>
                <c:pt idx="1">
                  <c:v>4.6904899999999996</c:v>
                </c:pt>
                <c:pt idx="2">
                  <c:v>4.2508600000000003</c:v>
                </c:pt>
                <c:pt idx="3">
                  <c:v>3.8013599999999999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skuldbetalningskvot'!$Q$58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skuldbetalningskvot'!$O$85:$O$88</c:f>
              <c:strCache>
                <c:ptCount val="4"/>
                <c:pt idx="0">
                  <c:v>Upp till 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'Ränte- och skuldbetalningskvot'!$Q$85:$Q$88</c:f>
              <c:numCache>
                <c:formatCode>0.0</c:formatCode>
                <c:ptCount val="4"/>
                <c:pt idx="0">
                  <c:v>11.23</c:v>
                </c:pt>
                <c:pt idx="1">
                  <c:v>9.4706499999999991</c:v>
                </c:pt>
                <c:pt idx="2">
                  <c:v>7.9321999999999999</c:v>
                </c:pt>
                <c:pt idx="3">
                  <c:v>5.9424799999999998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394112"/>
        <c:axId val="420395648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403072"/>
        <c:axId val="420401536"/>
      </c:barChart>
      <c:catAx>
        <c:axId val="4203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395648"/>
        <c:crosses val="autoZero"/>
        <c:auto val="1"/>
        <c:lblAlgn val="ctr"/>
        <c:lblOffset val="100"/>
        <c:noMultiLvlLbl val="0"/>
      </c:catAx>
      <c:valAx>
        <c:axId val="420395648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394112"/>
        <c:crosses val="autoZero"/>
        <c:crossBetween val="between"/>
        <c:majorUnit val="5"/>
      </c:valAx>
      <c:valAx>
        <c:axId val="420401536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0403072"/>
        <c:crosses val="max"/>
        <c:crossBetween val="between"/>
        <c:majorUnit val="5"/>
      </c:valAx>
      <c:catAx>
        <c:axId val="42040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4204015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'Ränte- och skuldbetalningskvot'!$P$58</c:f>
              <c:strCache>
                <c:ptCount val="1"/>
                <c:pt idx="0">
                  <c:v>Räntekvot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'Ränte- och skuldbetalningskvot'!$O$109:$O$113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'Ränte- och skuldbetalningskvot'!$P$109:$P$113</c:f>
              <c:numCache>
                <c:formatCode>0.0</c:formatCode>
                <c:ptCount val="5"/>
                <c:pt idx="0">
                  <c:v>4.8695199999999996</c:v>
                </c:pt>
                <c:pt idx="1">
                  <c:v>4.4188599999999996</c:v>
                </c:pt>
                <c:pt idx="2">
                  <c:v>5.5573800000000002</c:v>
                </c:pt>
                <c:pt idx="3">
                  <c:v>3.6174200000000001</c:v>
                </c:pt>
                <c:pt idx="4">
                  <c:v>4.2763999999999998</c:v>
                </c:pt>
              </c:numCache>
            </c:numRef>
          </c:val>
        </c:ser>
        <c:ser>
          <c:idx val="4"/>
          <c:order val="1"/>
          <c:tx>
            <c:strRef>
              <c:f>'Ränte- och skuldbetalningskvot'!$Q$58</c:f>
              <c:strCache>
                <c:ptCount val="1"/>
                <c:pt idx="0">
                  <c:v>Skuldbetalningskvot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'Ränte- och skuldbetalningskvot'!$O$109:$O$113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'Ränte- och skuldbetalningskvot'!$Q$109:$Q$113</c:f>
              <c:numCache>
                <c:formatCode>0.0</c:formatCode>
                <c:ptCount val="5"/>
                <c:pt idx="0">
                  <c:v>9.3044899999999995</c:v>
                </c:pt>
                <c:pt idx="1">
                  <c:v>9.3669799999999999</c:v>
                </c:pt>
                <c:pt idx="2">
                  <c:v>10.3607</c:v>
                </c:pt>
                <c:pt idx="3">
                  <c:v>8.0888100000000005</c:v>
                </c:pt>
                <c:pt idx="4">
                  <c:v>8.8648199999999999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508416"/>
        <c:axId val="420509952"/>
      </c:barChart>
      <c:barChart>
        <c:barDir val="col"/>
        <c:grouping val="clustered"/>
        <c:varyColors val="0"/>
        <c:ser>
          <c:idx val="0"/>
          <c:order val="2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517376"/>
        <c:axId val="420515840"/>
      </c:barChart>
      <c:catAx>
        <c:axId val="4205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509952"/>
        <c:crosses val="autoZero"/>
        <c:auto val="1"/>
        <c:lblAlgn val="ctr"/>
        <c:lblOffset val="100"/>
        <c:noMultiLvlLbl val="0"/>
      </c:catAx>
      <c:valAx>
        <c:axId val="420509952"/>
        <c:scaling>
          <c:orientation val="minMax"/>
          <c:max val="1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508416"/>
        <c:crosses val="autoZero"/>
        <c:crossBetween val="between"/>
        <c:majorUnit val="5"/>
      </c:valAx>
      <c:valAx>
        <c:axId val="420515840"/>
        <c:scaling>
          <c:orientation val="minMax"/>
          <c:max val="15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517376"/>
        <c:crosses val="max"/>
        <c:crossBetween val="between"/>
        <c:majorUnit val="5"/>
      </c:valAx>
      <c:catAx>
        <c:axId val="420517376"/>
        <c:scaling>
          <c:orientation val="minMax"/>
        </c:scaling>
        <c:delete val="1"/>
        <c:axPos val="b"/>
        <c:majorTickMark val="out"/>
        <c:minorTickMark val="none"/>
        <c:tickLblPos val="nextTo"/>
        <c:crossAx val="4205158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3.2949179547731737E-2"/>
          <c:y val="0.88015833333333338"/>
          <c:w val="0.89665246913580243"/>
          <c:h val="9.1400833333333334E-2"/>
        </c:manualLayout>
      </c:layout>
      <c:overlay val="0"/>
      <c:txPr>
        <a:bodyPr/>
        <a:lstStyle/>
        <a:p>
          <a:pPr>
            <a:defRPr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Månadsöverskott!$O$10:$O$14</c:f>
              <c:numCache>
                <c:formatCode>0.0</c:formatCode>
                <c:ptCount val="5"/>
                <c:pt idx="0">
                  <c:v>27.224999999999998</c:v>
                </c:pt>
                <c:pt idx="1">
                  <c:v>32.725000000000001</c:v>
                </c:pt>
                <c:pt idx="2">
                  <c:v>32.353999999999999</c:v>
                </c:pt>
                <c:pt idx="3">
                  <c:v>31.387999999999998</c:v>
                </c:pt>
                <c:pt idx="4">
                  <c:v>25.445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Månadsöverskott!$P$10:$P$14</c:f>
              <c:numCache>
                <c:formatCode>0.0</c:formatCode>
                <c:ptCount val="5"/>
                <c:pt idx="0">
                  <c:v>34.600999999999999</c:v>
                </c:pt>
                <c:pt idx="1">
                  <c:v>35.784999999999997</c:v>
                </c:pt>
                <c:pt idx="2">
                  <c:v>35.429000000000002</c:v>
                </c:pt>
                <c:pt idx="3">
                  <c:v>34.677</c:v>
                </c:pt>
                <c:pt idx="4">
                  <c:v>31.344000000000001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Månadsöverskott!$Q$10:$Q$14</c:f>
              <c:numCache>
                <c:formatCode>0.0</c:formatCode>
                <c:ptCount val="5"/>
                <c:pt idx="0">
                  <c:v>31.441000000000003</c:v>
                </c:pt>
                <c:pt idx="1">
                  <c:v>35.913000000000004</c:v>
                </c:pt>
                <c:pt idx="2">
                  <c:v>37.058999999999997</c:v>
                </c:pt>
                <c:pt idx="3">
                  <c:v>33.778999999999996</c:v>
                </c:pt>
                <c:pt idx="4">
                  <c:v>26.91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Månadsöverskott!$R$10:$R$14</c:f>
              <c:numCache>
                <c:formatCode>0.0</c:formatCode>
                <c:ptCount val="5"/>
                <c:pt idx="0">
                  <c:v>35.683999999999997</c:v>
                </c:pt>
                <c:pt idx="1">
                  <c:v>39.180999999999997</c:v>
                </c:pt>
                <c:pt idx="2">
                  <c:v>39.940999999999995</c:v>
                </c:pt>
                <c:pt idx="3">
                  <c:v>37.502000000000002</c:v>
                </c:pt>
                <c:pt idx="4">
                  <c:v>29.286000000000001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Månadsöverskott!$S$10:$S$14</c:f>
              <c:numCache>
                <c:formatCode>0.0</c:formatCode>
                <c:ptCount val="5"/>
                <c:pt idx="0">
                  <c:v>37.470700000000001</c:v>
                </c:pt>
                <c:pt idx="1">
                  <c:v>41.619099999999996</c:v>
                </c:pt>
                <c:pt idx="2">
                  <c:v>42.361269999999998</c:v>
                </c:pt>
                <c:pt idx="3">
                  <c:v>39.076779999999999</c:v>
                </c:pt>
                <c:pt idx="4">
                  <c:v>31.914540000000002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Månadsöverskott!$N$10:$N$14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Månadsöverskott!$T$10:$T$14</c:f>
              <c:numCache>
                <c:formatCode>0.0</c:formatCode>
                <c:ptCount val="5"/>
                <c:pt idx="0">
                  <c:v>38.64</c:v>
                </c:pt>
                <c:pt idx="1">
                  <c:v>42.742999999999995</c:v>
                </c:pt>
                <c:pt idx="2">
                  <c:v>42.571999999999996</c:v>
                </c:pt>
                <c:pt idx="3">
                  <c:v>38.320999999999998</c:v>
                </c:pt>
                <c:pt idx="4">
                  <c:v>31.504999999999999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660352"/>
        <c:axId val="418661888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673408"/>
        <c:axId val="418663424"/>
      </c:barChart>
      <c:catAx>
        <c:axId val="41866035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661888"/>
        <c:crosses val="autoZero"/>
        <c:auto val="1"/>
        <c:lblAlgn val="ctr"/>
        <c:lblOffset val="100"/>
        <c:noMultiLvlLbl val="0"/>
      </c:catAx>
      <c:valAx>
        <c:axId val="41866188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660352"/>
        <c:crosses val="autoZero"/>
        <c:crossBetween val="between"/>
      </c:valAx>
      <c:valAx>
        <c:axId val="418663424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8673408"/>
        <c:crosses val="max"/>
        <c:crossBetween val="between"/>
        <c:majorUnit val="5"/>
      </c:valAx>
      <c:catAx>
        <c:axId val="41867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86634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796604938271601E-2"/>
          <c:y val="0.90859916666666662"/>
          <c:w val="0.82040663580246909"/>
          <c:h val="9.1400833333333334E-2"/>
        </c:manualLayout>
      </c:layout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Månadsöverskott!$N$36:$N$40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Månadsöverskott!$O$36:$O$40</c:f>
              <c:numCache>
                <c:formatCode>0.0</c:formatCode>
                <c:ptCount val="5"/>
                <c:pt idx="0">
                  <c:v>25.302000000000003</c:v>
                </c:pt>
                <c:pt idx="1">
                  <c:v>28.082000000000001</c:v>
                </c:pt>
                <c:pt idx="2">
                  <c:v>25.646999999999998</c:v>
                </c:pt>
                <c:pt idx="3">
                  <c:v>24.541</c:v>
                </c:pt>
                <c:pt idx="4">
                  <c:v>21.760999999999999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Månadsöverskott!$N$36:$N$40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Månadsöverskott!$P$36:$P$40</c:f>
              <c:numCache>
                <c:formatCode>0.0</c:formatCode>
                <c:ptCount val="5"/>
                <c:pt idx="0">
                  <c:v>29.666999999999998</c:v>
                </c:pt>
                <c:pt idx="1">
                  <c:v>29.753</c:v>
                </c:pt>
                <c:pt idx="2">
                  <c:v>27.335999999999999</c:v>
                </c:pt>
                <c:pt idx="3">
                  <c:v>27.393000000000001</c:v>
                </c:pt>
                <c:pt idx="4">
                  <c:v>28.091000000000001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Månadsöverskott!$N$36:$N$40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Månadsöverskott!$Q$36:$Q$40</c:f>
              <c:numCache>
                <c:formatCode>0.0</c:formatCode>
                <c:ptCount val="5"/>
                <c:pt idx="0">
                  <c:v>26.656999999999996</c:v>
                </c:pt>
                <c:pt idx="1">
                  <c:v>28.280999999999999</c:v>
                </c:pt>
                <c:pt idx="2">
                  <c:v>27.300999999999998</c:v>
                </c:pt>
                <c:pt idx="3">
                  <c:v>24.759</c:v>
                </c:pt>
                <c:pt idx="4">
                  <c:v>24.472999999999999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Månadsöverskott!$N$36:$N$40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Månadsöverskott!$R$36:$R$40</c:f>
              <c:numCache>
                <c:formatCode>0.0</c:formatCode>
                <c:ptCount val="5"/>
                <c:pt idx="0">
                  <c:v>29.659999999999997</c:v>
                </c:pt>
                <c:pt idx="1">
                  <c:v>30.103999999999999</c:v>
                </c:pt>
                <c:pt idx="2">
                  <c:v>27.871000000000002</c:v>
                </c:pt>
                <c:pt idx="3">
                  <c:v>26.839000000000002</c:v>
                </c:pt>
                <c:pt idx="4">
                  <c:v>25.523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Månadsöverskott!$N$36:$N$40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Månadsöverskott!$S$36:$S$40</c:f>
              <c:numCache>
                <c:formatCode>0.0</c:formatCode>
                <c:ptCount val="5"/>
                <c:pt idx="0">
                  <c:v>30.879839999999998</c:v>
                </c:pt>
                <c:pt idx="1">
                  <c:v>30.390460000000001</c:v>
                </c:pt>
                <c:pt idx="2">
                  <c:v>27.780529999999999</c:v>
                </c:pt>
                <c:pt idx="3">
                  <c:v>26.584829999999997</c:v>
                </c:pt>
                <c:pt idx="4">
                  <c:v>26.380510000000001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Månadsöverskott!$N$36:$N$40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50-70</c:v>
                </c:pt>
                <c:pt idx="3">
                  <c:v>70-85</c:v>
                </c:pt>
                <c:pt idx="4">
                  <c:v>Över 85</c:v>
                </c:pt>
              </c:strCache>
            </c:strRef>
          </c:cat>
          <c:val>
            <c:numRef>
              <c:f>Månadsöverskott!$T$36:$T$40</c:f>
              <c:numCache>
                <c:formatCode>0.0</c:formatCode>
                <c:ptCount val="5"/>
                <c:pt idx="0">
                  <c:v>31.530999999999999</c:v>
                </c:pt>
                <c:pt idx="1">
                  <c:v>30.758999999999997</c:v>
                </c:pt>
                <c:pt idx="2">
                  <c:v>29.482999999999997</c:v>
                </c:pt>
                <c:pt idx="3">
                  <c:v>28.744999999999997</c:v>
                </c:pt>
                <c:pt idx="4">
                  <c:v>28.483000000000004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720384"/>
        <c:axId val="418734464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737536"/>
        <c:axId val="418736000"/>
      </c:barChart>
      <c:catAx>
        <c:axId val="41872038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734464"/>
        <c:crosses val="autoZero"/>
        <c:auto val="1"/>
        <c:lblAlgn val="ctr"/>
        <c:lblOffset val="100"/>
        <c:noMultiLvlLbl val="0"/>
      </c:catAx>
      <c:valAx>
        <c:axId val="41873446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720384"/>
        <c:crosses val="autoZero"/>
        <c:crossBetween val="between"/>
      </c:valAx>
      <c:valAx>
        <c:axId val="418736000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737536"/>
        <c:crosses val="max"/>
        <c:crossBetween val="between"/>
        <c:majorUnit val="5"/>
      </c:valAx>
      <c:catAx>
        <c:axId val="418737536"/>
        <c:scaling>
          <c:orientation val="minMax"/>
        </c:scaling>
        <c:delete val="1"/>
        <c:axPos val="b"/>
        <c:majorTickMark val="out"/>
        <c:minorTickMark val="none"/>
        <c:tickLblPos val="nextTo"/>
        <c:crossAx val="41873600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Månadsöverskott!$N$61:$N$67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Månadsöverskott!$O$61:$O$67</c:f>
              <c:numCache>
                <c:formatCode>0.0</c:formatCode>
                <c:ptCount val="7"/>
                <c:pt idx="0">
                  <c:v>37.984999999999999</c:v>
                </c:pt>
                <c:pt idx="1">
                  <c:v>35.825000000000003</c:v>
                </c:pt>
                <c:pt idx="2">
                  <c:v>33.338000000000001</c:v>
                </c:pt>
                <c:pt idx="3">
                  <c:v>27.291999999999998</c:v>
                </c:pt>
                <c:pt idx="4">
                  <c:v>13.526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Månadsöverskott!$N$61:$N$67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Månadsöverskott!$P$61:$P$67</c:f>
              <c:numCache>
                <c:formatCode>0.0</c:formatCode>
                <c:ptCount val="7"/>
                <c:pt idx="0">
                  <c:v>37.314</c:v>
                </c:pt>
                <c:pt idx="1">
                  <c:v>35.265999999999998</c:v>
                </c:pt>
                <c:pt idx="2">
                  <c:v>35.329000000000001</c:v>
                </c:pt>
                <c:pt idx="3">
                  <c:v>33.816000000000003</c:v>
                </c:pt>
                <c:pt idx="4">
                  <c:v>33.463999999999999</c:v>
                </c:pt>
                <c:pt idx="5">
                  <c:v>30.975999999999999</c:v>
                </c:pt>
                <c:pt idx="6">
                  <c:v>21.402999999999999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Månadsöverskott!$N$61:$N$67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Månadsöverskott!$Q$61:$Q$67</c:f>
              <c:numCache>
                <c:formatCode>0.0</c:formatCode>
                <c:ptCount val="7"/>
                <c:pt idx="0">
                  <c:v>36.193999999999996</c:v>
                </c:pt>
                <c:pt idx="1">
                  <c:v>34.805</c:v>
                </c:pt>
                <c:pt idx="2">
                  <c:v>34.485999999999997</c:v>
                </c:pt>
                <c:pt idx="3">
                  <c:v>34.085999999999999</c:v>
                </c:pt>
                <c:pt idx="4">
                  <c:v>34.028999999999996</c:v>
                </c:pt>
                <c:pt idx="5">
                  <c:v>28.777000000000001</c:v>
                </c:pt>
                <c:pt idx="6">
                  <c:v>10.516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Månadsöverskott!$N$61:$N$67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Månadsöverskott!$R$61:$R$67</c:f>
              <c:numCache>
                <c:formatCode>0.0</c:formatCode>
                <c:ptCount val="7"/>
                <c:pt idx="0">
                  <c:v>37.292999999999999</c:v>
                </c:pt>
                <c:pt idx="1">
                  <c:v>37.716999999999999</c:v>
                </c:pt>
                <c:pt idx="2">
                  <c:v>38.131</c:v>
                </c:pt>
                <c:pt idx="3">
                  <c:v>38.472999999999999</c:v>
                </c:pt>
                <c:pt idx="4">
                  <c:v>38.557000000000002</c:v>
                </c:pt>
                <c:pt idx="5">
                  <c:v>36.652000000000001</c:v>
                </c:pt>
                <c:pt idx="6">
                  <c:v>28.377000000000002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Månadsöverskott!$N$61:$N$67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Månadsöverskott!$S$61:$S$67</c:f>
              <c:numCache>
                <c:formatCode>0.0</c:formatCode>
                <c:ptCount val="7"/>
                <c:pt idx="0">
                  <c:v>38.611429999999999</c:v>
                </c:pt>
                <c:pt idx="1">
                  <c:v>39.638509999999997</c:v>
                </c:pt>
                <c:pt idx="2">
                  <c:v>40.25779</c:v>
                </c:pt>
                <c:pt idx="3">
                  <c:v>40.306280000000001</c:v>
                </c:pt>
                <c:pt idx="4">
                  <c:v>41.070060000000005</c:v>
                </c:pt>
                <c:pt idx="5">
                  <c:v>40.816319999999997</c:v>
                </c:pt>
                <c:pt idx="6">
                  <c:v>36.071350000000002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Månadsöverskott!$N$61:$N$67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Månadsöverskott!$T$61:$T$67</c:f>
              <c:numCache>
                <c:formatCode>0.0</c:formatCode>
                <c:ptCount val="7"/>
                <c:pt idx="0">
                  <c:v>39.606999999999999</c:v>
                </c:pt>
                <c:pt idx="1">
                  <c:v>39.786000000000001</c:v>
                </c:pt>
                <c:pt idx="2">
                  <c:v>40.01</c:v>
                </c:pt>
                <c:pt idx="3">
                  <c:v>39.78</c:v>
                </c:pt>
                <c:pt idx="4">
                  <c:v>41.553000000000004</c:v>
                </c:pt>
                <c:pt idx="5">
                  <c:v>42.637</c:v>
                </c:pt>
                <c:pt idx="6">
                  <c:v>39.454999999999998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805248"/>
        <c:axId val="418806784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810112"/>
        <c:axId val="418808576"/>
      </c:barChart>
      <c:catAx>
        <c:axId val="41880524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806784"/>
        <c:crosses val="autoZero"/>
        <c:auto val="1"/>
        <c:lblAlgn val="ctr"/>
        <c:lblOffset val="100"/>
        <c:noMultiLvlLbl val="0"/>
      </c:catAx>
      <c:valAx>
        <c:axId val="41880678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8805248"/>
        <c:crosses val="autoZero"/>
        <c:crossBetween val="between"/>
      </c:valAx>
      <c:valAx>
        <c:axId val="418808576"/>
        <c:scaling>
          <c:orientation val="minMax"/>
          <c:max val="45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8810112"/>
        <c:crosses val="max"/>
        <c:crossBetween val="between"/>
        <c:majorUnit val="5"/>
      </c:valAx>
      <c:catAx>
        <c:axId val="418810112"/>
        <c:scaling>
          <c:orientation val="minMax"/>
        </c:scaling>
        <c:delete val="1"/>
        <c:axPos val="b"/>
        <c:majorTickMark val="out"/>
        <c:minorTickMark val="none"/>
        <c:tickLblPos val="nextTo"/>
        <c:crossAx val="4188085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796604938271601E-2"/>
          <c:y val="0.90507138888888894"/>
          <c:w val="0.82040663580246909"/>
          <c:h val="9.1400833333333334E-2"/>
        </c:manualLayout>
      </c:layout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Månadsöverskott!$N$83:$N$89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Månadsöverskott!$O$83:$O$89</c:f>
              <c:numCache>
                <c:formatCode>General</c:formatCode>
                <c:ptCount val="7"/>
                <c:pt idx="0">
                  <c:v>37.874000000000002</c:v>
                </c:pt>
                <c:pt idx="1">
                  <c:v>32.634</c:v>
                </c:pt>
                <c:pt idx="2">
                  <c:v>26.546999999999997</c:v>
                </c:pt>
                <c:pt idx="3">
                  <c:v>17.477999999999998</c:v>
                </c:pt>
                <c:pt idx="4">
                  <c:v>0.61599999999999999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Månadsöverskott!$N$83:$N$89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Månadsöverskott!$P$83:$P$89</c:f>
              <c:numCache>
                <c:formatCode>0.0</c:formatCode>
                <c:ptCount val="7"/>
                <c:pt idx="0">
                  <c:v>37.342999999999996</c:v>
                </c:pt>
                <c:pt idx="1">
                  <c:v>32.04</c:v>
                </c:pt>
                <c:pt idx="2">
                  <c:v>28.27</c:v>
                </c:pt>
                <c:pt idx="3">
                  <c:v>23.138000000000002</c:v>
                </c:pt>
                <c:pt idx="4">
                  <c:v>18.543000000000003</c:v>
                </c:pt>
                <c:pt idx="5">
                  <c:v>11.347999999999999</c:v>
                </c:pt>
                <c:pt idx="6">
                  <c:v>-7.7200000000000006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Månadsöverskott!$N$83:$N$89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Månadsöverskott!$Q$83:$Q$89</c:f>
              <c:numCache>
                <c:formatCode>0.0</c:formatCode>
                <c:ptCount val="7"/>
                <c:pt idx="0">
                  <c:v>35.864000000000004</c:v>
                </c:pt>
                <c:pt idx="1">
                  <c:v>30.686000000000003</c:v>
                </c:pt>
                <c:pt idx="2">
                  <c:v>26.259</c:v>
                </c:pt>
                <c:pt idx="3">
                  <c:v>21.516999999999999</c:v>
                </c:pt>
                <c:pt idx="4">
                  <c:v>16.928999999999998</c:v>
                </c:pt>
                <c:pt idx="5">
                  <c:v>6.68</c:v>
                </c:pt>
                <c:pt idx="6">
                  <c:v>-21.07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Månadsöverskott!$N$83:$N$89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Månadsöverskott!$R$83:$R$89</c:f>
              <c:numCache>
                <c:formatCode>0.0</c:formatCode>
                <c:ptCount val="7"/>
                <c:pt idx="0">
                  <c:v>36.793999999999997</c:v>
                </c:pt>
                <c:pt idx="1">
                  <c:v>33.119</c:v>
                </c:pt>
                <c:pt idx="2">
                  <c:v>28.741</c:v>
                </c:pt>
                <c:pt idx="3">
                  <c:v>24.277000000000001</c:v>
                </c:pt>
                <c:pt idx="4">
                  <c:v>19.400000000000002</c:v>
                </c:pt>
                <c:pt idx="5">
                  <c:v>12.071</c:v>
                </c:pt>
                <c:pt idx="6">
                  <c:v>-8.4500000000000011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Månadsöverskott!$N$83:$N$89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Månadsöverskott!$S$83:$S$89</c:f>
              <c:numCache>
                <c:formatCode>0.0</c:formatCode>
                <c:ptCount val="7"/>
                <c:pt idx="0">
                  <c:v>37.840360000000004</c:v>
                </c:pt>
                <c:pt idx="1">
                  <c:v>34.225670000000001</c:v>
                </c:pt>
                <c:pt idx="2">
                  <c:v>29.54927</c:v>
                </c:pt>
                <c:pt idx="3">
                  <c:v>24.167659999999998</c:v>
                </c:pt>
                <c:pt idx="4">
                  <c:v>19.46622</c:v>
                </c:pt>
                <c:pt idx="5">
                  <c:v>13.171930000000001</c:v>
                </c:pt>
                <c:pt idx="6">
                  <c:v>-5.17218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Månadsöverskott!$N$83:$N$89</c:f>
              <c:strCache>
                <c:ptCount val="7"/>
                <c:pt idx="0">
                  <c:v>0-150</c:v>
                </c:pt>
                <c:pt idx="1">
                  <c:v>150-300</c:v>
                </c:pt>
                <c:pt idx="2">
                  <c:v>300-450</c:v>
                </c:pt>
                <c:pt idx="3">
                  <c:v>450-600</c:v>
                </c:pt>
                <c:pt idx="4">
                  <c:v>600-750</c:v>
                </c:pt>
                <c:pt idx="5">
                  <c:v>750-900</c:v>
                </c:pt>
                <c:pt idx="6">
                  <c:v>Över 900</c:v>
                </c:pt>
              </c:strCache>
            </c:strRef>
          </c:cat>
          <c:val>
            <c:numRef>
              <c:f>Månadsöverskott!$T$83:$T$89</c:f>
              <c:numCache>
                <c:formatCode>0.0</c:formatCode>
                <c:ptCount val="7"/>
                <c:pt idx="0">
                  <c:v>38.756</c:v>
                </c:pt>
                <c:pt idx="1">
                  <c:v>34.821999999999996</c:v>
                </c:pt>
                <c:pt idx="2">
                  <c:v>30.570999999999998</c:v>
                </c:pt>
                <c:pt idx="3">
                  <c:v>25.64</c:v>
                </c:pt>
                <c:pt idx="4">
                  <c:v>22.484000000000002</c:v>
                </c:pt>
                <c:pt idx="5">
                  <c:v>17.938000000000002</c:v>
                </c:pt>
                <c:pt idx="6">
                  <c:v>1.538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220736"/>
        <c:axId val="421222272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237888"/>
        <c:axId val="421223808"/>
      </c:barChart>
      <c:catAx>
        <c:axId val="42122073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222272"/>
        <c:crosses val="autoZero"/>
        <c:auto val="1"/>
        <c:lblAlgn val="ctr"/>
        <c:lblOffset val="100"/>
        <c:noMultiLvlLbl val="0"/>
      </c:catAx>
      <c:valAx>
        <c:axId val="42122227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220736"/>
        <c:crosses val="autoZero"/>
        <c:crossBetween val="between"/>
      </c:valAx>
      <c:valAx>
        <c:axId val="421223808"/>
        <c:scaling>
          <c:orientation val="minMax"/>
          <c:max val="50"/>
          <c:min val="-3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1237888"/>
        <c:crosses val="max"/>
        <c:crossBetween val="between"/>
        <c:majorUnit val="10"/>
      </c:valAx>
      <c:catAx>
        <c:axId val="421237888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23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796604938271601E-2"/>
          <c:y val="0.90507138888888894"/>
          <c:w val="0.82040663580246909"/>
          <c:h val="9.1400833333333334E-2"/>
        </c:manualLayout>
      </c:layout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Månadsöverskott!$N$111:$N$120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Månadsöverskott!$O$111:$O$120</c:f>
              <c:numCache>
                <c:formatCode>0.0</c:formatCode>
                <c:ptCount val="10"/>
                <c:pt idx="1">
                  <c:v>12.876000000000001</c:v>
                </c:pt>
                <c:pt idx="2">
                  <c:v>22.220000000000002</c:v>
                </c:pt>
                <c:pt idx="3">
                  <c:v>29.224</c:v>
                </c:pt>
                <c:pt idx="4">
                  <c:v>33.033999999999999</c:v>
                </c:pt>
                <c:pt idx="5">
                  <c:v>36.834000000000003</c:v>
                </c:pt>
                <c:pt idx="6">
                  <c:v>41.317</c:v>
                </c:pt>
                <c:pt idx="7">
                  <c:v>46.453000000000003</c:v>
                </c:pt>
                <c:pt idx="8">
                  <c:v>51.244999999999997</c:v>
                </c:pt>
                <c:pt idx="9">
                  <c:v>61.002000000000002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Månadsöverskott!$N$111:$N$120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Månadsöverskott!$P$111:$P$120</c:f>
              <c:numCache>
                <c:formatCode>0.0</c:formatCode>
                <c:ptCount val="10"/>
                <c:pt idx="0">
                  <c:v>6.8989999999999991</c:v>
                </c:pt>
                <c:pt idx="1">
                  <c:v>23.995000000000001</c:v>
                </c:pt>
                <c:pt idx="2">
                  <c:v>28.341999999999999</c:v>
                </c:pt>
                <c:pt idx="3">
                  <c:v>31.465</c:v>
                </c:pt>
                <c:pt idx="4">
                  <c:v>32.817</c:v>
                </c:pt>
                <c:pt idx="5">
                  <c:v>35.268999999999998</c:v>
                </c:pt>
                <c:pt idx="6">
                  <c:v>38.615000000000002</c:v>
                </c:pt>
                <c:pt idx="7">
                  <c:v>42.919000000000004</c:v>
                </c:pt>
                <c:pt idx="8">
                  <c:v>48.986000000000004</c:v>
                </c:pt>
                <c:pt idx="9">
                  <c:v>58.223999999999997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Månadsöverskott!$N$111:$N$120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Månadsöverskott!$Q$111:$Q$120</c:f>
              <c:numCache>
                <c:formatCode>0.0</c:formatCode>
                <c:ptCount val="10"/>
                <c:pt idx="0">
                  <c:v>4.3460000000000001</c:v>
                </c:pt>
                <c:pt idx="1">
                  <c:v>23.423999999999999</c:v>
                </c:pt>
                <c:pt idx="2">
                  <c:v>27.365000000000002</c:v>
                </c:pt>
                <c:pt idx="3">
                  <c:v>31.735000000000003</c:v>
                </c:pt>
                <c:pt idx="4">
                  <c:v>32.133000000000003</c:v>
                </c:pt>
                <c:pt idx="5">
                  <c:v>35.292999999999999</c:v>
                </c:pt>
                <c:pt idx="6">
                  <c:v>38.198999999999998</c:v>
                </c:pt>
                <c:pt idx="7">
                  <c:v>42.451999999999998</c:v>
                </c:pt>
                <c:pt idx="8">
                  <c:v>48.58</c:v>
                </c:pt>
                <c:pt idx="9">
                  <c:v>57.040999999999997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Månadsöverskott!$N$111:$N$120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Månadsöverskott!$R$111:$R$120</c:f>
              <c:numCache>
                <c:formatCode>0.0</c:formatCode>
                <c:ptCount val="10"/>
                <c:pt idx="0">
                  <c:v>12.316000000000001</c:v>
                </c:pt>
                <c:pt idx="1">
                  <c:v>26.715</c:v>
                </c:pt>
                <c:pt idx="2">
                  <c:v>31.585999999999999</c:v>
                </c:pt>
                <c:pt idx="3">
                  <c:v>34.728999999999999</c:v>
                </c:pt>
                <c:pt idx="4">
                  <c:v>34.884</c:v>
                </c:pt>
                <c:pt idx="5">
                  <c:v>38.174999999999997</c:v>
                </c:pt>
                <c:pt idx="6">
                  <c:v>41.658000000000001</c:v>
                </c:pt>
                <c:pt idx="7">
                  <c:v>45.551000000000002</c:v>
                </c:pt>
                <c:pt idx="8">
                  <c:v>51.204000000000008</c:v>
                </c:pt>
                <c:pt idx="9">
                  <c:v>59.513000000000005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Månadsöverskott!$N$111:$N$120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Månadsöverskott!$S$111:$S$120</c:f>
              <c:numCache>
                <c:formatCode>0.0</c:formatCode>
                <c:ptCount val="10"/>
                <c:pt idx="0">
                  <c:v>15</c:v>
                </c:pt>
                <c:pt idx="1">
                  <c:v>28.999999999999996</c:v>
                </c:pt>
                <c:pt idx="2">
                  <c:v>34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44</c:v>
                </c:pt>
                <c:pt idx="7">
                  <c:v>48</c:v>
                </c:pt>
                <c:pt idx="8">
                  <c:v>53</c:v>
                </c:pt>
                <c:pt idx="9">
                  <c:v>61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numRef>
              <c:f>Månadsöverskott!$N$111:$N$120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Månadsöverskott!$T$111:$T$120</c:f>
              <c:numCache>
                <c:formatCode>0.0</c:formatCode>
                <c:ptCount val="10"/>
                <c:pt idx="0">
                  <c:v>17.652999999999999</c:v>
                </c:pt>
                <c:pt idx="1">
                  <c:v>28.893000000000001</c:v>
                </c:pt>
                <c:pt idx="2">
                  <c:v>34.591999999999999</c:v>
                </c:pt>
                <c:pt idx="3">
                  <c:v>37.574000000000005</c:v>
                </c:pt>
                <c:pt idx="4">
                  <c:v>37.539000000000001</c:v>
                </c:pt>
                <c:pt idx="5">
                  <c:v>40.335999999999999</c:v>
                </c:pt>
                <c:pt idx="6">
                  <c:v>42.652999999999999</c:v>
                </c:pt>
                <c:pt idx="7">
                  <c:v>47.682000000000002</c:v>
                </c:pt>
                <c:pt idx="8">
                  <c:v>52.739000000000004</c:v>
                </c:pt>
                <c:pt idx="9">
                  <c:v>61.663000000000004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293056"/>
        <c:axId val="421294848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310464"/>
        <c:axId val="421296384"/>
      </c:barChart>
      <c:catAx>
        <c:axId val="4212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294848"/>
        <c:crosses val="autoZero"/>
        <c:auto val="1"/>
        <c:lblAlgn val="ctr"/>
        <c:lblOffset val="100"/>
        <c:noMultiLvlLbl val="0"/>
      </c:catAx>
      <c:valAx>
        <c:axId val="42129484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293056"/>
        <c:crosses val="autoZero"/>
        <c:crossBetween val="between"/>
      </c:valAx>
      <c:valAx>
        <c:axId val="421296384"/>
        <c:scaling>
          <c:orientation val="minMax"/>
          <c:max val="7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1310464"/>
        <c:crosses val="max"/>
        <c:crossBetween val="between"/>
        <c:majorUnit val="10"/>
      </c:valAx>
      <c:catAx>
        <c:axId val="42131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29638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796604938271601E-2"/>
          <c:y val="0.90859916666666662"/>
          <c:w val="0.82040663580246909"/>
          <c:h val="9.1400833333333334E-2"/>
        </c:manualLayout>
      </c:layout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7267944444444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numRef>
              <c:f>Månadsöverskott!$N$142:$N$151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Månadsöverskott!$O$142:$O$151</c:f>
              <c:numCache>
                <c:formatCode>0.0</c:formatCode>
                <c:ptCount val="10"/>
                <c:pt idx="1">
                  <c:v>8.3439999999999994</c:v>
                </c:pt>
                <c:pt idx="2">
                  <c:v>16.64</c:v>
                </c:pt>
                <c:pt idx="3">
                  <c:v>23.358999999999998</c:v>
                </c:pt>
                <c:pt idx="4">
                  <c:v>28.256999999999998</c:v>
                </c:pt>
                <c:pt idx="5">
                  <c:v>32.454999999999998</c:v>
                </c:pt>
                <c:pt idx="6">
                  <c:v>36.514000000000003</c:v>
                </c:pt>
                <c:pt idx="7">
                  <c:v>41.038999999999994</c:v>
                </c:pt>
                <c:pt idx="8">
                  <c:v>44.67</c:v>
                </c:pt>
                <c:pt idx="9">
                  <c:v>53.073999999999998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numRef>
              <c:f>Månadsöverskott!$N$142:$N$151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Månadsöverskott!$P$142:$P$151</c:f>
              <c:numCache>
                <c:formatCode>0.0</c:formatCode>
                <c:ptCount val="10"/>
                <c:pt idx="0">
                  <c:v>1.9670000000000001</c:v>
                </c:pt>
                <c:pt idx="1">
                  <c:v>18.224999999999998</c:v>
                </c:pt>
                <c:pt idx="2">
                  <c:v>21.844000000000001</c:v>
                </c:pt>
                <c:pt idx="3">
                  <c:v>24.891999999999999</c:v>
                </c:pt>
                <c:pt idx="4">
                  <c:v>26.902999999999999</c:v>
                </c:pt>
                <c:pt idx="5">
                  <c:v>29.244999999999997</c:v>
                </c:pt>
                <c:pt idx="6">
                  <c:v>32.42</c:v>
                </c:pt>
                <c:pt idx="7">
                  <c:v>35.454000000000001</c:v>
                </c:pt>
                <c:pt idx="8">
                  <c:v>40.798000000000002</c:v>
                </c:pt>
                <c:pt idx="9">
                  <c:v>48.658000000000001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numRef>
              <c:f>Månadsöverskott!$N$142:$N$151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Månadsöverskott!$Q$142:$Q$151</c:f>
              <c:numCache>
                <c:formatCode>0.0</c:formatCode>
                <c:ptCount val="10"/>
                <c:pt idx="0">
                  <c:v>-1.8900000000000001</c:v>
                </c:pt>
                <c:pt idx="1">
                  <c:v>16.335000000000001</c:v>
                </c:pt>
                <c:pt idx="2">
                  <c:v>19.210999999999999</c:v>
                </c:pt>
                <c:pt idx="3">
                  <c:v>23.742999999999999</c:v>
                </c:pt>
                <c:pt idx="4">
                  <c:v>24.9</c:v>
                </c:pt>
                <c:pt idx="5">
                  <c:v>28.072999999999997</c:v>
                </c:pt>
                <c:pt idx="6">
                  <c:v>30.553000000000001</c:v>
                </c:pt>
                <c:pt idx="7">
                  <c:v>33.989999999999995</c:v>
                </c:pt>
                <c:pt idx="8">
                  <c:v>39.099000000000004</c:v>
                </c:pt>
                <c:pt idx="9">
                  <c:v>45.948999999999998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numRef>
              <c:f>Månadsöverskott!$N$142:$N$151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Månadsöverskott!$R$142:$R$151</c:f>
              <c:numCache>
                <c:formatCode>0.0</c:formatCode>
                <c:ptCount val="10"/>
                <c:pt idx="0">
                  <c:v>4.9420000000000002</c:v>
                </c:pt>
                <c:pt idx="1">
                  <c:v>17.687000000000001</c:v>
                </c:pt>
                <c:pt idx="2">
                  <c:v>21.41</c:v>
                </c:pt>
                <c:pt idx="3">
                  <c:v>24.837999999999997</c:v>
                </c:pt>
                <c:pt idx="4">
                  <c:v>25.946999999999999</c:v>
                </c:pt>
                <c:pt idx="5">
                  <c:v>29.372999999999998</c:v>
                </c:pt>
                <c:pt idx="6">
                  <c:v>31.895</c:v>
                </c:pt>
                <c:pt idx="7">
                  <c:v>35.077999999999996</c:v>
                </c:pt>
                <c:pt idx="8">
                  <c:v>39.706000000000003</c:v>
                </c:pt>
                <c:pt idx="9">
                  <c:v>45.887999999999998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numRef>
              <c:f>Månadsöverskott!$N$142:$N$151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Månadsöverskott!$S$142:$S$151</c:f>
              <c:numCache>
                <c:formatCode>General</c:formatCode>
                <c:ptCount val="10"/>
                <c:pt idx="0">
                  <c:v>5</c:v>
                </c:pt>
                <c:pt idx="1">
                  <c:v>18</c:v>
                </c:pt>
                <c:pt idx="2">
                  <c:v>22</c:v>
                </c:pt>
                <c:pt idx="3">
                  <c:v>25</c:v>
                </c:pt>
                <c:pt idx="4">
                  <c:v>27</c:v>
                </c:pt>
                <c:pt idx="5">
                  <c:v>28.999999999999996</c:v>
                </c:pt>
                <c:pt idx="6">
                  <c:v>32</c:v>
                </c:pt>
                <c:pt idx="7">
                  <c:v>36</c:v>
                </c:pt>
                <c:pt idx="8">
                  <c:v>39</c:v>
                </c:pt>
                <c:pt idx="9">
                  <c:v>46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numRef>
              <c:f>Månadsöverskott!$N$142:$N$151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Månadsöverskott!$T$142:$T$151</c:f>
              <c:numCache>
                <c:formatCode>0.0</c:formatCode>
                <c:ptCount val="10"/>
                <c:pt idx="0">
                  <c:v>9.9989999999999988</c:v>
                </c:pt>
                <c:pt idx="1">
                  <c:v>19.717000000000002</c:v>
                </c:pt>
                <c:pt idx="2">
                  <c:v>24.116</c:v>
                </c:pt>
                <c:pt idx="3">
                  <c:v>27.145999999999997</c:v>
                </c:pt>
                <c:pt idx="4">
                  <c:v>28.637</c:v>
                </c:pt>
                <c:pt idx="5">
                  <c:v>30.722999999999999</c:v>
                </c:pt>
                <c:pt idx="6">
                  <c:v>32.503</c:v>
                </c:pt>
                <c:pt idx="7">
                  <c:v>36.295999999999999</c:v>
                </c:pt>
                <c:pt idx="8">
                  <c:v>40.024000000000001</c:v>
                </c:pt>
                <c:pt idx="9">
                  <c:v>46.506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361536"/>
        <c:axId val="421363072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370496"/>
        <c:axId val="421368960"/>
      </c:barChart>
      <c:catAx>
        <c:axId val="4213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363072"/>
        <c:crosses val="autoZero"/>
        <c:auto val="1"/>
        <c:lblAlgn val="ctr"/>
        <c:lblOffset val="100"/>
        <c:noMultiLvlLbl val="0"/>
      </c:catAx>
      <c:valAx>
        <c:axId val="42136307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361536"/>
        <c:crosses val="autoZero"/>
        <c:crossBetween val="between"/>
      </c:valAx>
      <c:valAx>
        <c:axId val="421368960"/>
        <c:scaling>
          <c:orientation val="minMax"/>
          <c:max val="60"/>
          <c:min val="-1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1370496"/>
        <c:crosses val="max"/>
        <c:crossBetween val="between"/>
        <c:majorUnit val="10"/>
      </c:valAx>
      <c:catAx>
        <c:axId val="4213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136896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796604938271601E-2"/>
          <c:y val="0.90859916666666662"/>
          <c:w val="0.82040663580246909"/>
          <c:h val="9.1400833333333334E-2"/>
        </c:manualLayout>
      </c:layout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bolånetagare'!$M$251</c:f>
              <c:strCache>
                <c:ptCount val="1"/>
                <c:pt idx="0">
                  <c:v>Totala skulder</c:v>
                </c:pt>
              </c:strCache>
            </c:strRef>
          </c:tx>
          <c:invertIfNegative val="0"/>
          <c:cat>
            <c:numRef>
              <c:f>'Svenska bolånetagare'!$N$249:$S$249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'Svenska bolånetagare'!$N$251:$S$251</c:f>
              <c:numCache>
                <c:formatCode>0.0</c:formatCode>
                <c:ptCount val="6"/>
                <c:pt idx="0">
                  <c:v>324.87303730000002</c:v>
                </c:pt>
                <c:pt idx="1">
                  <c:v>354.64266780000003</c:v>
                </c:pt>
                <c:pt idx="2">
                  <c:v>360.95380089999998</c:v>
                </c:pt>
                <c:pt idx="3">
                  <c:v>387.37834789999999</c:v>
                </c:pt>
                <c:pt idx="4">
                  <c:v>406.31273349999998</c:v>
                </c:pt>
                <c:pt idx="5">
                  <c:v>401.92319209999999</c:v>
                </c:pt>
              </c:numCache>
            </c:numRef>
          </c:val>
        </c:ser>
        <c:ser>
          <c:idx val="1"/>
          <c:order val="1"/>
          <c:tx>
            <c:strRef>
              <c:f>'Svenska bolånetagare'!$M$251</c:f>
              <c:strCache>
                <c:ptCount val="1"/>
                <c:pt idx="0">
                  <c:v>Totala skulder</c:v>
                </c:pt>
              </c:strCache>
            </c:strRef>
          </c:tx>
          <c:invertIfNegative val="0"/>
          <c:cat>
            <c:numRef>
              <c:f>'Svenska bolånetagare'!$N$249:$S$249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'Svenska bolånetagare'!$N$252:$S$252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37536"/>
        <c:axId val="414739072"/>
      </c:barChart>
      <c:barChart>
        <c:barDir val="col"/>
        <c:grouping val="clustered"/>
        <c:varyColors val="0"/>
        <c:ser>
          <c:idx val="2"/>
          <c:order val="2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46496"/>
        <c:axId val="414744960"/>
      </c:barChart>
      <c:catAx>
        <c:axId val="4147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39072"/>
        <c:crosses val="autoZero"/>
        <c:auto val="1"/>
        <c:lblAlgn val="ctr"/>
        <c:lblOffset val="100"/>
        <c:noMultiLvlLbl val="0"/>
      </c:catAx>
      <c:valAx>
        <c:axId val="414739072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37536"/>
        <c:crosses val="autoZero"/>
        <c:crossBetween val="between"/>
        <c:majorUnit val="100"/>
      </c:valAx>
      <c:valAx>
        <c:axId val="414744960"/>
        <c:scaling>
          <c:orientation val="minMax"/>
          <c:max val="50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746496"/>
        <c:crosses val="max"/>
        <c:crossBetween val="between"/>
        <c:majorUnit val="100"/>
      </c:valAx>
      <c:catAx>
        <c:axId val="41474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7449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23290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Månadsöverskott!$N$168:$N$172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Månadsöverskott!$O$168:$O$172</c:f>
              <c:numCache>
                <c:formatCode>0.0</c:formatCode>
                <c:ptCount val="5"/>
                <c:pt idx="0">
                  <c:v>31.941000000000003</c:v>
                </c:pt>
                <c:pt idx="1">
                  <c:v>28.487000000000002</c:v>
                </c:pt>
                <c:pt idx="2">
                  <c:v>25.524000000000001</c:v>
                </c:pt>
                <c:pt idx="3">
                  <c:v>22.832000000000001</c:v>
                </c:pt>
                <c:pt idx="4">
                  <c:v>26.583000000000002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Månadsöverskott!$N$168:$N$172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Månadsöverskott!$P$168:$P$172</c:f>
              <c:numCache>
                <c:formatCode>0.0</c:formatCode>
                <c:ptCount val="5"/>
                <c:pt idx="0">
                  <c:v>36.209000000000003</c:v>
                </c:pt>
                <c:pt idx="1">
                  <c:v>34.506999999999998</c:v>
                </c:pt>
                <c:pt idx="2">
                  <c:v>38.871000000000002</c:v>
                </c:pt>
                <c:pt idx="3">
                  <c:v>30.741000000000003</c:v>
                </c:pt>
                <c:pt idx="4">
                  <c:v>33.881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Månadsöverskott!$N$168:$N$172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Månadsöverskott!$Q$168:$Q$172</c:f>
              <c:numCache>
                <c:formatCode>0.0</c:formatCode>
                <c:ptCount val="5"/>
                <c:pt idx="0">
                  <c:v>36.602000000000004</c:v>
                </c:pt>
                <c:pt idx="1">
                  <c:v>33.600999999999999</c:v>
                </c:pt>
                <c:pt idx="2">
                  <c:v>38.35</c:v>
                </c:pt>
                <c:pt idx="3">
                  <c:v>29.728999999999999</c:v>
                </c:pt>
                <c:pt idx="4">
                  <c:v>33.969000000000001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Månadsöverskott!$N$168:$N$172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Månadsöverskott!$R$168:$R$172</c:f>
              <c:numCache>
                <c:formatCode>0.0</c:formatCode>
                <c:ptCount val="5"/>
                <c:pt idx="0">
                  <c:v>39.814999999999998</c:v>
                </c:pt>
                <c:pt idx="1">
                  <c:v>38.320999999999998</c:v>
                </c:pt>
                <c:pt idx="2">
                  <c:v>42.204000000000001</c:v>
                </c:pt>
                <c:pt idx="3">
                  <c:v>33.461999999999996</c:v>
                </c:pt>
                <c:pt idx="4">
                  <c:v>37.302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Månadsöverskott!$N$168:$N$172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Månadsöverskott!$S$168:$S$172</c:f>
              <c:numCache>
                <c:formatCode>0.0</c:formatCode>
                <c:ptCount val="5"/>
                <c:pt idx="0">
                  <c:v>42.335999999999999</c:v>
                </c:pt>
                <c:pt idx="1">
                  <c:v>39.484000000000002</c:v>
                </c:pt>
                <c:pt idx="2">
                  <c:v>44.663000000000004</c:v>
                </c:pt>
                <c:pt idx="3">
                  <c:v>35.146000000000001</c:v>
                </c:pt>
                <c:pt idx="4">
                  <c:v>39.058999999999997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Månadsöverskott!$N$168:$N$172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Månadsöverskott!$T$168:$T$172</c:f>
              <c:numCache>
                <c:formatCode>0.0</c:formatCode>
                <c:ptCount val="5"/>
                <c:pt idx="0">
                  <c:v>42.472000000000001</c:v>
                </c:pt>
                <c:pt idx="1">
                  <c:v>39.977000000000004</c:v>
                </c:pt>
                <c:pt idx="2">
                  <c:v>44.472000000000001</c:v>
                </c:pt>
                <c:pt idx="3">
                  <c:v>36.054000000000002</c:v>
                </c:pt>
                <c:pt idx="4">
                  <c:v>40.036000000000001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971264"/>
        <c:axId val="420972800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988416"/>
        <c:axId val="420986880"/>
      </c:barChart>
      <c:catAx>
        <c:axId val="4209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972800"/>
        <c:crosses val="autoZero"/>
        <c:auto val="1"/>
        <c:lblAlgn val="ctr"/>
        <c:lblOffset val="100"/>
        <c:noMultiLvlLbl val="0"/>
      </c:catAx>
      <c:valAx>
        <c:axId val="42097280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0971264"/>
        <c:crosses val="autoZero"/>
        <c:crossBetween val="between"/>
      </c:valAx>
      <c:valAx>
        <c:axId val="420986880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0988416"/>
        <c:crosses val="max"/>
        <c:crossBetween val="between"/>
      </c:valAx>
      <c:catAx>
        <c:axId val="420988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2098688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796604938271601E-2"/>
          <c:y val="0.90859916666666662"/>
          <c:w val="0.82040663580246909"/>
          <c:h val="9.1400833333333334E-2"/>
        </c:manualLayout>
      </c:layout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5.3110833333333336E-2"/>
          <c:w val="0.83534413580246913"/>
          <c:h val="0.71270722222222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Månadsöverskott!$O$9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Månadsöverskott!$N$194:$N$198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Månadsöverskott!$O$194:$O$198</c:f>
              <c:numCache>
                <c:formatCode>0.0</c:formatCode>
                <c:ptCount val="5"/>
                <c:pt idx="0">
                  <c:v>25.668000000000003</c:v>
                </c:pt>
                <c:pt idx="1">
                  <c:v>23.516999999999999</c:v>
                </c:pt>
                <c:pt idx="2">
                  <c:v>17.53</c:v>
                </c:pt>
                <c:pt idx="3">
                  <c:v>20.377000000000002</c:v>
                </c:pt>
                <c:pt idx="4">
                  <c:v>21.979000000000003</c:v>
                </c:pt>
              </c:numCache>
            </c:numRef>
          </c:val>
        </c:ser>
        <c:ser>
          <c:idx val="1"/>
          <c:order val="1"/>
          <c:tx>
            <c:strRef>
              <c:f>Månadsöverskott!$P$9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Månadsöverskott!$N$194:$N$198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Månadsöverskott!$P$194:$P$198</c:f>
              <c:numCache>
                <c:formatCode>0.0</c:formatCode>
                <c:ptCount val="5"/>
                <c:pt idx="0">
                  <c:v>27.849</c:v>
                </c:pt>
                <c:pt idx="1">
                  <c:v>27.47</c:v>
                </c:pt>
                <c:pt idx="2">
                  <c:v>28.966999999999999</c:v>
                </c:pt>
                <c:pt idx="3">
                  <c:v>27.21</c:v>
                </c:pt>
                <c:pt idx="4">
                  <c:v>28.344999999999999</c:v>
                </c:pt>
              </c:numCache>
            </c:numRef>
          </c:val>
        </c:ser>
        <c:ser>
          <c:idx val="2"/>
          <c:order val="2"/>
          <c:tx>
            <c:strRef>
              <c:f>Månadsöverskott!$Q$9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Månadsöverskott!$N$194:$N$198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Månadsöverskott!$Q$194:$Q$198</c:f>
              <c:numCache>
                <c:formatCode>0.0</c:formatCode>
                <c:ptCount val="5"/>
                <c:pt idx="0">
                  <c:v>26.528000000000002</c:v>
                </c:pt>
                <c:pt idx="1">
                  <c:v>25.481999999999999</c:v>
                </c:pt>
                <c:pt idx="2">
                  <c:v>26.481999999999999</c:v>
                </c:pt>
                <c:pt idx="3">
                  <c:v>25.130999999999997</c:v>
                </c:pt>
                <c:pt idx="4">
                  <c:v>26.891999999999999</c:v>
                </c:pt>
              </c:numCache>
            </c:numRef>
          </c:val>
        </c:ser>
        <c:ser>
          <c:idx val="3"/>
          <c:order val="3"/>
          <c:tx>
            <c:strRef>
              <c:f>Månadsöverskott!$R$9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Månadsöverskott!$N$194:$N$198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Månadsöverskott!$R$194:$R$198</c:f>
              <c:numCache>
                <c:formatCode>0.0</c:formatCode>
                <c:ptCount val="5"/>
                <c:pt idx="0">
                  <c:v>27.394000000000002</c:v>
                </c:pt>
                <c:pt idx="1">
                  <c:v>28.32</c:v>
                </c:pt>
                <c:pt idx="2">
                  <c:v>27.461999999999996</c:v>
                </c:pt>
                <c:pt idx="3">
                  <c:v>27.728000000000002</c:v>
                </c:pt>
                <c:pt idx="4">
                  <c:v>28.672999999999998</c:v>
                </c:pt>
              </c:numCache>
            </c:numRef>
          </c:val>
        </c:ser>
        <c:ser>
          <c:idx val="4"/>
          <c:order val="4"/>
          <c:tx>
            <c:strRef>
              <c:f>Månadsöverskott!$S$9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Månadsöverskott!$N$194:$N$198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Månadsöverskott!$S$194:$S$198</c:f>
              <c:numCache>
                <c:formatCode>0.0</c:formatCode>
                <c:ptCount val="5"/>
                <c:pt idx="0">
                  <c:v>27.619</c:v>
                </c:pt>
                <c:pt idx="1">
                  <c:v>28.138000000000002</c:v>
                </c:pt>
                <c:pt idx="2">
                  <c:v>27.189000000000004</c:v>
                </c:pt>
                <c:pt idx="3">
                  <c:v>27.977999999999998</c:v>
                </c:pt>
                <c:pt idx="4">
                  <c:v>28.415000000000003</c:v>
                </c:pt>
              </c:numCache>
            </c:numRef>
          </c:val>
        </c:ser>
        <c:ser>
          <c:idx val="5"/>
          <c:order val="5"/>
          <c:tx>
            <c:strRef>
              <c:f>Månadsöverskott!$T$9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Månadsöverskott!$N$194:$N$198</c:f>
              <c:strCache>
                <c:ptCount val="5"/>
                <c:pt idx="0">
                  <c:v>Storgöteborg</c:v>
                </c:pt>
                <c:pt idx="1">
                  <c:v>Stormalmö</c:v>
                </c:pt>
                <c:pt idx="2">
                  <c:v>Storstockholm</c:v>
                </c:pt>
                <c:pt idx="3">
                  <c:v>Övriga landet</c:v>
                </c:pt>
                <c:pt idx="4">
                  <c:v>Övriga stora städer</c:v>
                </c:pt>
              </c:strCache>
            </c:strRef>
          </c:cat>
          <c:val>
            <c:numRef>
              <c:f>Månadsöverskott!$T$194:$T$198</c:f>
              <c:numCache>
                <c:formatCode>0.0</c:formatCode>
                <c:ptCount val="5"/>
                <c:pt idx="0">
                  <c:v>29.39</c:v>
                </c:pt>
                <c:pt idx="1">
                  <c:v>29.89</c:v>
                </c:pt>
                <c:pt idx="2">
                  <c:v>29.058</c:v>
                </c:pt>
                <c:pt idx="3">
                  <c:v>29.569000000000003</c:v>
                </c:pt>
                <c:pt idx="4">
                  <c:v>30.36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23104"/>
        <c:axId val="421033088"/>
      </c:barChart>
      <c:barChart>
        <c:barDir val="col"/>
        <c:grouping val="clustered"/>
        <c:varyColors val="0"/>
        <c:ser>
          <c:idx val="6"/>
          <c:order val="6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036416"/>
        <c:axId val="421034624"/>
      </c:barChart>
      <c:catAx>
        <c:axId val="4210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033088"/>
        <c:crosses val="autoZero"/>
        <c:auto val="1"/>
        <c:lblAlgn val="ctr"/>
        <c:lblOffset val="100"/>
        <c:noMultiLvlLbl val="0"/>
      </c:catAx>
      <c:valAx>
        <c:axId val="42103308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023104"/>
        <c:crosses val="autoZero"/>
        <c:crossBetween val="between"/>
      </c:valAx>
      <c:valAx>
        <c:axId val="42103462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1036416"/>
        <c:crosses val="max"/>
        <c:crossBetween val="between"/>
      </c:valAx>
      <c:catAx>
        <c:axId val="42103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210346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6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Stresstester!$AR$8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Stresstester!$N$9:$N$19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Stresstester!$AR$9:$AR$19</c:f>
              <c:numCache>
                <c:formatCode>General</c:formatCode>
                <c:ptCount val="11"/>
                <c:pt idx="0">
                  <c:v>0.91629099999999997</c:v>
                </c:pt>
                <c:pt idx="1">
                  <c:v>1.1265889999999998</c:v>
                </c:pt>
                <c:pt idx="2">
                  <c:v>1.424107</c:v>
                </c:pt>
                <c:pt idx="3">
                  <c:v>1.7233430000000001</c:v>
                </c:pt>
                <c:pt idx="4">
                  <c:v>2.0307040000000001</c:v>
                </c:pt>
                <c:pt idx="5">
                  <c:v>2.3047559999999998</c:v>
                </c:pt>
                <c:pt idx="6">
                  <c:v>2.644021</c:v>
                </c:pt>
                <c:pt idx="7">
                  <c:v>2.9486369999999997</c:v>
                </c:pt>
                <c:pt idx="8">
                  <c:v>3.326238</c:v>
                </c:pt>
                <c:pt idx="9">
                  <c:v>3.6336500000000003</c:v>
                </c:pt>
                <c:pt idx="10">
                  <c:v>3.9765800000000002</c:v>
                </c:pt>
              </c:numCache>
            </c:numRef>
          </c:val>
        </c:ser>
        <c:ser>
          <c:idx val="1"/>
          <c:order val="1"/>
          <c:tx>
            <c:strRef>
              <c:f>Stresstester!$P$8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Stresstester!$N$9:$N$19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Stresstester!$P$9:$P$19</c:f>
              <c:numCache>
                <c:formatCode>0.00</c:formatCode>
                <c:ptCount val="11"/>
                <c:pt idx="0">
                  <c:v>0</c:v>
                </c:pt>
                <c:pt idx="1">
                  <c:v>0.18248100000000012</c:v>
                </c:pt>
                <c:pt idx="2">
                  <c:v>0.25625100000000001</c:v>
                </c:pt>
                <c:pt idx="3">
                  <c:v>0.32225499999999996</c:v>
                </c:pt>
                <c:pt idx="4">
                  <c:v>0.36884600000000001</c:v>
                </c:pt>
                <c:pt idx="5">
                  <c:v>0.39214100000000007</c:v>
                </c:pt>
                <c:pt idx="6">
                  <c:v>0.44261499999999998</c:v>
                </c:pt>
                <c:pt idx="7">
                  <c:v>0.43096800000000002</c:v>
                </c:pt>
                <c:pt idx="8">
                  <c:v>0.45038100000000014</c:v>
                </c:pt>
                <c:pt idx="9">
                  <c:v>0.52414999999999967</c:v>
                </c:pt>
                <c:pt idx="10">
                  <c:v>0.48144100000000023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607488"/>
        <c:axId val="420609024"/>
      </c:areaChart>
      <c:lineChart>
        <c:grouping val="stacked"/>
        <c:varyColors val="0"/>
        <c:ser>
          <c:idx val="2"/>
          <c:order val="2"/>
          <c:tx>
            <c:strRef>
              <c:f>Stresstester!$O$8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Stresstester!$O$9:$O$19</c:f>
              <c:numCache>
                <c:formatCode>0.00</c:formatCode>
                <c:ptCount val="11"/>
                <c:pt idx="0">
                  <c:v>0.91629099999999997</c:v>
                </c:pt>
                <c:pt idx="1">
                  <c:v>1.2315579999999999</c:v>
                </c:pt>
                <c:pt idx="2">
                  <c:v>1.5538130000000001</c:v>
                </c:pt>
                <c:pt idx="3">
                  <c:v>1.880339</c:v>
                </c:pt>
                <c:pt idx="4">
                  <c:v>2.2297720000000001</c:v>
                </c:pt>
                <c:pt idx="5">
                  <c:v>2.51553</c:v>
                </c:pt>
                <c:pt idx="6">
                  <c:v>2.8785530000000001</c:v>
                </c:pt>
                <c:pt idx="7">
                  <c:v>3.1751819999999999</c:v>
                </c:pt>
                <c:pt idx="8">
                  <c:v>3.557229</c:v>
                </c:pt>
                <c:pt idx="9">
                  <c:v>3.8678370000000002</c:v>
                </c:pt>
                <c:pt idx="10">
                  <c:v>4.2401770000000001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607488"/>
        <c:axId val="420609024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616448"/>
        <c:axId val="420614912"/>
      </c:lineChart>
      <c:catAx>
        <c:axId val="4206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0609024"/>
        <c:crosses val="autoZero"/>
        <c:auto val="1"/>
        <c:lblAlgn val="ctr"/>
        <c:lblOffset val="100"/>
        <c:noMultiLvlLbl val="0"/>
      </c:catAx>
      <c:valAx>
        <c:axId val="420609024"/>
        <c:scaling>
          <c:orientation val="minMax"/>
          <c:max val="6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0607488"/>
        <c:crosses val="autoZero"/>
        <c:crossBetween val="between"/>
        <c:majorUnit val="1"/>
      </c:valAx>
      <c:valAx>
        <c:axId val="420614912"/>
        <c:scaling>
          <c:orientation val="minMax"/>
          <c:max val="6"/>
        </c:scaling>
        <c:delete val="0"/>
        <c:axPos val="r"/>
        <c:numFmt formatCode="General" sourceLinked="1"/>
        <c:majorTickMark val="none"/>
        <c:minorTickMark val="none"/>
        <c:tickLblPos val="nextTo"/>
        <c:crossAx val="420616448"/>
        <c:crosses val="max"/>
        <c:crossBetween val="between"/>
      </c:valAx>
      <c:catAx>
        <c:axId val="42061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4206149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Stresstester!$AR$32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Stresstester!$N$33:$N$43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Stresstester!$AR$33:$AR$43</c:f>
              <c:numCache>
                <c:formatCode>General</c:formatCode>
                <c:ptCount val="11"/>
                <c:pt idx="0">
                  <c:v>0.91629099999999997</c:v>
                </c:pt>
                <c:pt idx="1">
                  <c:v>1.2426620000000002</c:v>
                </c:pt>
                <c:pt idx="2">
                  <c:v>1.6534129999999998</c:v>
                </c:pt>
                <c:pt idx="3">
                  <c:v>2.0402010000000002</c:v>
                </c:pt>
                <c:pt idx="4">
                  <c:v>2.4966599999999999</c:v>
                </c:pt>
                <c:pt idx="5">
                  <c:v>2.7910849999999998</c:v>
                </c:pt>
                <c:pt idx="6">
                  <c:v>3.3410039999999999</c:v>
                </c:pt>
                <c:pt idx="7">
                  <c:v>3.7780589999999998</c:v>
                </c:pt>
                <c:pt idx="8">
                  <c:v>4.2346979999999999</c:v>
                </c:pt>
                <c:pt idx="9">
                  <c:v>4.6135389999999994</c:v>
                </c:pt>
                <c:pt idx="10">
                  <c:v>5.0800120000000009</c:v>
                </c:pt>
              </c:numCache>
            </c:numRef>
          </c:val>
        </c:ser>
        <c:ser>
          <c:idx val="1"/>
          <c:order val="1"/>
          <c:tx>
            <c:strRef>
              <c:f>Stresstester!$P$32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Stresstester!$N$33:$N$43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Stresstester!$P$33:$P$43</c:f>
              <c:numCache>
                <c:formatCode>0.00</c:formatCode>
                <c:ptCount val="11"/>
                <c:pt idx="0">
                  <c:v>0</c:v>
                </c:pt>
                <c:pt idx="1">
                  <c:v>0.194129</c:v>
                </c:pt>
                <c:pt idx="2">
                  <c:v>0.24072000000000005</c:v>
                </c:pt>
                <c:pt idx="3">
                  <c:v>0.32613700000000012</c:v>
                </c:pt>
                <c:pt idx="4">
                  <c:v>0.33778599999999992</c:v>
                </c:pt>
                <c:pt idx="5">
                  <c:v>0.50473699999999999</c:v>
                </c:pt>
                <c:pt idx="6">
                  <c:v>0.50473699999999999</c:v>
                </c:pt>
                <c:pt idx="7">
                  <c:v>0.46591100000000019</c:v>
                </c:pt>
                <c:pt idx="8">
                  <c:v>0.51250200000000046</c:v>
                </c:pt>
                <c:pt idx="9">
                  <c:v>0.60568400000000011</c:v>
                </c:pt>
                <c:pt idx="10">
                  <c:v>0.71051399999999987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678272"/>
        <c:axId val="420684160"/>
      </c:areaChart>
      <c:lineChart>
        <c:grouping val="stacked"/>
        <c:varyColors val="0"/>
        <c:ser>
          <c:idx val="2"/>
          <c:order val="2"/>
          <c:tx>
            <c:strRef>
              <c:f>Stresstester!$O$32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Stresstester!$O$33:$O$43</c:f>
              <c:numCache>
                <c:formatCode>0.00</c:formatCode>
                <c:ptCount val="11"/>
                <c:pt idx="0">
                  <c:v>0.91629099999999997</c:v>
                </c:pt>
                <c:pt idx="1">
                  <c:v>1.3375520000000001</c:v>
                </c:pt>
                <c:pt idx="2">
                  <c:v>1.7762849999999999</c:v>
                </c:pt>
                <c:pt idx="3">
                  <c:v>2.210747</c:v>
                </c:pt>
                <c:pt idx="4">
                  <c:v>2.666563</c:v>
                </c:pt>
                <c:pt idx="5">
                  <c:v>3.0742349999999998</c:v>
                </c:pt>
                <c:pt idx="6">
                  <c:v>3.563053</c:v>
                </c:pt>
                <c:pt idx="7">
                  <c:v>4.0173160000000001</c:v>
                </c:pt>
                <c:pt idx="8">
                  <c:v>4.5057460000000003</c:v>
                </c:pt>
                <c:pt idx="9">
                  <c:v>4.9273959999999999</c:v>
                </c:pt>
                <c:pt idx="10">
                  <c:v>5.4740640000000003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678272"/>
        <c:axId val="420684160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687232"/>
        <c:axId val="420685696"/>
      </c:lineChart>
      <c:catAx>
        <c:axId val="4206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0684160"/>
        <c:crosses val="autoZero"/>
        <c:auto val="1"/>
        <c:lblAlgn val="ctr"/>
        <c:lblOffset val="100"/>
        <c:noMultiLvlLbl val="0"/>
      </c:catAx>
      <c:valAx>
        <c:axId val="420684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0678272"/>
        <c:crosses val="autoZero"/>
        <c:crossBetween val="between"/>
      </c:valAx>
      <c:valAx>
        <c:axId val="420685696"/>
        <c:scaling>
          <c:orientation val="minMax"/>
          <c:max val="7"/>
        </c:scaling>
        <c:delete val="0"/>
        <c:axPos val="r"/>
        <c:numFmt formatCode="General" sourceLinked="1"/>
        <c:majorTickMark val="none"/>
        <c:minorTickMark val="none"/>
        <c:tickLblPos val="nextTo"/>
        <c:crossAx val="420687232"/>
        <c:crosses val="max"/>
        <c:crossBetween val="between"/>
      </c:valAx>
      <c:catAx>
        <c:axId val="420687232"/>
        <c:scaling>
          <c:orientation val="minMax"/>
        </c:scaling>
        <c:delete val="1"/>
        <c:axPos val="b"/>
        <c:majorTickMark val="out"/>
        <c:minorTickMark val="none"/>
        <c:tickLblPos val="nextTo"/>
        <c:crossAx val="4206856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Stresstester!$AR$59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</c:spPr>
          <c:cat>
            <c:numRef>
              <c:f>Stresstester!$N$60:$N$71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Stresstester!$AR$60:$AR$70</c:f>
              <c:numCache>
                <c:formatCode>General</c:formatCode>
                <c:ptCount val="11"/>
                <c:pt idx="0">
                  <c:v>9.7064999999999999E-2</c:v>
                </c:pt>
                <c:pt idx="1">
                  <c:v>0.13611199999999998</c:v>
                </c:pt>
                <c:pt idx="2">
                  <c:v>0.185444</c:v>
                </c:pt>
                <c:pt idx="3">
                  <c:v>0.25876700000000002</c:v>
                </c:pt>
                <c:pt idx="4">
                  <c:v>0.35880499999999999</c:v>
                </c:pt>
                <c:pt idx="5">
                  <c:v>0.41424100000000003</c:v>
                </c:pt>
                <c:pt idx="6">
                  <c:v>0.47771700000000006</c:v>
                </c:pt>
                <c:pt idx="7">
                  <c:v>0.61904899999999996</c:v>
                </c:pt>
                <c:pt idx="8">
                  <c:v>0.69376400000000005</c:v>
                </c:pt>
                <c:pt idx="9">
                  <c:v>0.790076</c:v>
                </c:pt>
                <c:pt idx="10">
                  <c:v>0.87223600000000012</c:v>
                </c:pt>
              </c:numCache>
            </c:numRef>
          </c:val>
        </c:ser>
        <c:ser>
          <c:idx val="1"/>
          <c:order val="1"/>
          <c:tx>
            <c:strRef>
              <c:f>Stresstester!$P$59</c:f>
              <c:strCache>
                <c:ptCount val="1"/>
                <c:pt idx="0">
                  <c:v>Variationsbredd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 w="25400">
              <a:noFill/>
            </a:ln>
          </c:spPr>
          <c:cat>
            <c:numRef>
              <c:f>Stresstester!$N$60:$N$71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Stresstester!$P$60:$P$70</c:f>
              <c:numCache>
                <c:formatCode>0.00</c:formatCode>
                <c:ptCount val="11"/>
                <c:pt idx="0">
                  <c:v>0</c:v>
                </c:pt>
                <c:pt idx="1">
                  <c:v>0.108713</c:v>
                </c:pt>
                <c:pt idx="2">
                  <c:v>0.17859900000000001</c:v>
                </c:pt>
                <c:pt idx="3">
                  <c:v>0.21742499999999998</c:v>
                </c:pt>
                <c:pt idx="4">
                  <c:v>0.22519000000000006</c:v>
                </c:pt>
                <c:pt idx="5">
                  <c:v>0.26013400000000003</c:v>
                </c:pt>
                <c:pt idx="6">
                  <c:v>0.310608</c:v>
                </c:pt>
                <c:pt idx="7">
                  <c:v>0.27566400000000002</c:v>
                </c:pt>
                <c:pt idx="8">
                  <c:v>0.29895899999999997</c:v>
                </c:pt>
                <c:pt idx="9">
                  <c:v>0.31449000000000016</c:v>
                </c:pt>
                <c:pt idx="10">
                  <c:v>0.32613799999999993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37024"/>
        <c:axId val="420738560"/>
      </c:areaChart>
      <c:lineChart>
        <c:grouping val="stacked"/>
        <c:varyColors val="0"/>
        <c:ser>
          <c:idx val="2"/>
          <c:order val="2"/>
          <c:tx>
            <c:strRef>
              <c:f>Stresstester!$O$59</c:f>
              <c:strCache>
                <c:ptCount val="1"/>
                <c:pt idx="0">
                  <c:v>Andel hushåll med underskott</c:v>
                </c:pt>
              </c:strCache>
            </c:strRef>
          </c:tx>
          <c:spPr>
            <a:ln w="38100">
              <a:solidFill>
                <a:srgbClr val="F0B600"/>
              </a:solidFill>
            </a:ln>
          </c:spPr>
          <c:marker>
            <c:symbol val="none"/>
          </c:marker>
          <c:val>
            <c:numRef>
              <c:f>Stresstester!$O$60:$O$70</c:f>
              <c:numCache>
                <c:formatCode>0.00</c:formatCode>
                <c:ptCount val="11"/>
                <c:pt idx="0">
                  <c:v>9.7064999999999999E-2</c:v>
                </c:pt>
                <c:pt idx="1">
                  <c:v>0.1918</c:v>
                </c:pt>
                <c:pt idx="2">
                  <c:v>0.27605200000000002</c:v>
                </c:pt>
                <c:pt idx="3">
                  <c:v>0.375058</c:v>
                </c:pt>
                <c:pt idx="4">
                  <c:v>0.47251100000000001</c:v>
                </c:pt>
                <c:pt idx="5">
                  <c:v>0.55598700000000001</c:v>
                </c:pt>
                <c:pt idx="6">
                  <c:v>0.66081699999999999</c:v>
                </c:pt>
                <c:pt idx="7">
                  <c:v>0.754776</c:v>
                </c:pt>
                <c:pt idx="8">
                  <c:v>0.85028700000000002</c:v>
                </c:pt>
                <c:pt idx="9">
                  <c:v>0.943469</c:v>
                </c:pt>
                <c:pt idx="10">
                  <c:v>1.03044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37024"/>
        <c:axId val="420738560"/>
      </c:lineChart>
      <c:lineChart>
        <c:grouping val="stacked"/>
        <c:varyColors val="0"/>
        <c:ser>
          <c:idx val="3"/>
          <c:order val="3"/>
          <c:tx>
            <c:v>tom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671680"/>
        <c:axId val="420740096"/>
      </c:lineChart>
      <c:catAx>
        <c:axId val="4207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0738560"/>
        <c:crosses val="autoZero"/>
        <c:auto val="1"/>
        <c:lblAlgn val="ctr"/>
        <c:lblOffset val="100"/>
        <c:noMultiLvlLbl val="0"/>
      </c:catAx>
      <c:valAx>
        <c:axId val="420738560"/>
        <c:scaling>
          <c:orientation val="minMax"/>
          <c:max val="2.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20737024"/>
        <c:crosses val="autoZero"/>
        <c:crossBetween val="between"/>
      </c:valAx>
      <c:valAx>
        <c:axId val="420740096"/>
        <c:scaling>
          <c:orientation val="minMax"/>
          <c:max val="2.5"/>
        </c:scaling>
        <c:delete val="0"/>
        <c:axPos val="r"/>
        <c:numFmt formatCode="General" sourceLinked="1"/>
        <c:majorTickMark val="none"/>
        <c:minorTickMark val="none"/>
        <c:tickLblPos val="nextTo"/>
        <c:crossAx val="421671680"/>
        <c:crosses val="max"/>
        <c:crossBetween val="between"/>
        <c:majorUnit val="0.5"/>
      </c:valAx>
      <c:catAx>
        <c:axId val="421671680"/>
        <c:scaling>
          <c:orientation val="minMax"/>
        </c:scaling>
        <c:delete val="1"/>
        <c:axPos val="b"/>
        <c:majorTickMark val="out"/>
        <c:minorTickMark val="none"/>
        <c:tickLblPos val="nextTo"/>
        <c:crossAx val="4207400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  <c:txPr>
        <a:bodyPr/>
        <a:lstStyle/>
        <a:p>
          <a:pPr>
            <a:defRPr sz="1400"/>
          </a:pPr>
          <a:endParaRPr lang="sv-SE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327932098765433E-2"/>
          <c:y val="6.3694166666666663E-2"/>
          <c:w val="0.83534413580246913"/>
          <c:h val="0.8041080555555555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'Data över befintliga lån'!$N$10:$N$16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'Data över befintliga lån'!$O$10:$O$16</c:f>
              <c:numCache>
                <c:formatCode>0.0</c:formatCode>
                <c:ptCount val="7"/>
                <c:pt idx="0">
                  <c:v>66.156702216049467</c:v>
                </c:pt>
                <c:pt idx="1">
                  <c:v>65.017009496834362</c:v>
                </c:pt>
                <c:pt idx="2">
                  <c:v>66.078497088439974</c:v>
                </c:pt>
                <c:pt idx="3">
                  <c:v>65.043119343806993</c:v>
                </c:pt>
                <c:pt idx="4">
                  <c:v>63.233810825327375</c:v>
                </c:pt>
                <c:pt idx="5">
                  <c:v>61.094493042159762</c:v>
                </c:pt>
                <c:pt idx="6">
                  <c:v>57.87149071918023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006144"/>
        <c:axId val="422012032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019456"/>
        <c:axId val="422013568"/>
      </c:barChart>
      <c:catAx>
        <c:axId val="4220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2012032"/>
        <c:crosses val="autoZero"/>
        <c:auto val="1"/>
        <c:lblAlgn val="ctr"/>
        <c:lblOffset val="100"/>
        <c:noMultiLvlLbl val="0"/>
      </c:catAx>
      <c:valAx>
        <c:axId val="422012032"/>
        <c:scaling>
          <c:orientation val="minMax"/>
          <c:max val="7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2006144"/>
        <c:crosses val="autoZero"/>
        <c:crossBetween val="between"/>
      </c:valAx>
      <c:valAx>
        <c:axId val="422013568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2019456"/>
        <c:crosses val="max"/>
        <c:crossBetween val="between"/>
      </c:valAx>
      <c:catAx>
        <c:axId val="42201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01356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över befintliga lån'!$O$59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lån'!$O$60:$O$65</c:f>
              <c:numCache>
                <c:formatCode>0.0</c:formatCode>
                <c:ptCount val="6"/>
                <c:pt idx="0">
                  <c:v>5.7570047355679472</c:v>
                </c:pt>
                <c:pt idx="1">
                  <c:v>2.5558146860305451</c:v>
                </c:pt>
                <c:pt idx="2">
                  <c:v>1.1382583353099851</c:v>
                </c:pt>
                <c:pt idx="3">
                  <c:v>0.75819715040796332</c:v>
                </c:pt>
                <c:pt idx="4">
                  <c:v>1.1438616852164154</c:v>
                </c:pt>
                <c:pt idx="5">
                  <c:v>1.5094608180694942</c:v>
                </c:pt>
              </c:numCache>
            </c:numRef>
          </c:val>
        </c:ser>
        <c:ser>
          <c:idx val="1"/>
          <c:order val="1"/>
          <c:tx>
            <c:strRef>
              <c:f>'Data över befintliga lån'!$P$59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lån'!$P$60:$P$65</c:f>
              <c:numCache>
                <c:formatCode>0.0</c:formatCode>
                <c:ptCount val="6"/>
                <c:pt idx="0">
                  <c:v>5.3963826774153292</c:v>
                </c:pt>
                <c:pt idx="1">
                  <c:v>2.4560154925758821</c:v>
                </c:pt>
                <c:pt idx="2">
                  <c:v>1.056404926634865</c:v>
                </c:pt>
                <c:pt idx="3">
                  <c:v>0.94868515908572282</c:v>
                </c:pt>
                <c:pt idx="4">
                  <c:v>1.1424836885983025</c:v>
                </c:pt>
                <c:pt idx="5">
                  <c:v>1.4858876978635114</c:v>
                </c:pt>
              </c:numCache>
            </c:numRef>
          </c:val>
        </c:ser>
        <c:ser>
          <c:idx val="2"/>
          <c:order val="2"/>
          <c:tx>
            <c:strRef>
              <c:f>'Data över befintliga lån'!$Q$59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lån'!$Q$60:$Q$65</c:f>
              <c:numCache>
                <c:formatCode>0.0</c:formatCode>
                <c:ptCount val="6"/>
                <c:pt idx="0">
                  <c:v>5.0351661148136326</c:v>
                </c:pt>
                <c:pt idx="1">
                  <c:v>2.2268831991200044</c:v>
                </c:pt>
                <c:pt idx="2">
                  <c:v>1.0629161949541404</c:v>
                </c:pt>
                <c:pt idx="3">
                  <c:v>1.1438036958534272</c:v>
                </c:pt>
                <c:pt idx="4">
                  <c:v>1.7543040664615439</c:v>
                </c:pt>
                <c:pt idx="5">
                  <c:v>1.5398340668926946</c:v>
                </c:pt>
              </c:numCache>
            </c:numRef>
          </c:val>
        </c:ser>
        <c:ser>
          <c:idx val="3"/>
          <c:order val="3"/>
          <c:tx>
            <c:strRef>
              <c:f>'Data över befintliga lån'!$R$59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lån'!$R$60:$R$65</c:f>
              <c:numCache>
                <c:formatCode>0.0</c:formatCode>
                <c:ptCount val="6"/>
                <c:pt idx="0">
                  <c:v>4.9017018115606668</c:v>
                </c:pt>
                <c:pt idx="1">
                  <c:v>2.0323965489852251</c:v>
                </c:pt>
                <c:pt idx="2">
                  <c:v>1.1010293651559306</c:v>
                </c:pt>
                <c:pt idx="3">
                  <c:v>1.3298364178933335</c:v>
                </c:pt>
                <c:pt idx="4">
                  <c:v>1.8281373757325043</c:v>
                </c:pt>
                <c:pt idx="5">
                  <c:v>1.5726410197807055</c:v>
                </c:pt>
              </c:numCache>
            </c:numRef>
          </c:val>
        </c:ser>
        <c:ser>
          <c:idx val="4"/>
          <c:order val="4"/>
          <c:tx>
            <c:strRef>
              <c:f>'Data över befintliga lån'!$S$59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'Data över befintliga lån'!$N$60:$N$65</c:f>
              <c:strCache>
                <c:ptCount val="6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  <c:pt idx="5">
                  <c:v>Totalt</c:v>
                </c:pt>
              </c:strCache>
            </c:strRef>
          </c:cat>
          <c:val>
            <c:numRef>
              <c:f>'Data över befintliga lån'!$S$60:$S$65</c:f>
              <c:numCache>
                <c:formatCode>0.0</c:formatCode>
                <c:ptCount val="6"/>
                <c:pt idx="0">
                  <c:v>4.3947918258372072</c:v>
                </c:pt>
                <c:pt idx="1">
                  <c:v>1.7890323178154932</c:v>
                </c:pt>
                <c:pt idx="2">
                  <c:v>1.2817266552444866</c:v>
                </c:pt>
                <c:pt idx="3">
                  <c:v>1.5575477613227817</c:v>
                </c:pt>
                <c:pt idx="4">
                  <c:v>2.6712636458175365</c:v>
                </c:pt>
                <c:pt idx="5">
                  <c:v>1.6810528886827363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745408"/>
        <c:axId val="421746944"/>
      </c:barChart>
      <c:barChart>
        <c:barDir val="col"/>
        <c:grouping val="clustered"/>
        <c:varyColors val="0"/>
        <c:ser>
          <c:idx val="5"/>
          <c:order val="5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750272"/>
        <c:axId val="421748736"/>
      </c:barChart>
      <c:catAx>
        <c:axId val="4217454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746944"/>
        <c:crosses val="autoZero"/>
        <c:auto val="1"/>
        <c:lblAlgn val="ctr"/>
        <c:lblOffset val="100"/>
        <c:noMultiLvlLbl val="0"/>
      </c:catAx>
      <c:valAx>
        <c:axId val="421746944"/>
        <c:scaling>
          <c:orientation val="minMax"/>
          <c:max val="6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745408"/>
        <c:crosses val="autoZero"/>
        <c:crossBetween val="between"/>
      </c:valAx>
      <c:valAx>
        <c:axId val="421748736"/>
        <c:scaling>
          <c:orientation val="minMax"/>
          <c:max val="6"/>
        </c:scaling>
        <c:delete val="0"/>
        <c:axPos val="r"/>
        <c:numFmt formatCode="General" sourceLinked="1"/>
        <c:majorTickMark val="in"/>
        <c:minorTickMark val="none"/>
        <c:tickLblPos val="nextTo"/>
        <c:txPr>
          <a:bodyPr/>
          <a:lstStyle/>
          <a:p>
            <a:pPr algn="ctr">
              <a:defRPr lang="sv-SE"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21750272"/>
        <c:crosses val="max"/>
        <c:crossBetween val="between"/>
      </c:valAx>
      <c:catAx>
        <c:axId val="421750272"/>
        <c:scaling>
          <c:orientation val="minMax"/>
        </c:scaling>
        <c:delete val="1"/>
        <c:axPos val="b"/>
        <c:majorTickMark val="out"/>
        <c:minorTickMark val="none"/>
        <c:tickLblPos val="nextTo"/>
        <c:crossAx val="42174873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5"/>
        <c:delete val="1"/>
      </c:legendEntry>
      <c:overlay val="0"/>
      <c:txPr>
        <a:bodyPr/>
        <a:lstStyle/>
        <a:p>
          <a:pPr algn="ctr">
            <a:defRPr lang="sv-SE"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över befintliga lån'!$O$34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lån'!$O$35:$O$39</c:f>
              <c:numCache>
                <c:formatCode>0.0</c:formatCode>
                <c:ptCount val="5"/>
                <c:pt idx="0">
                  <c:v>5.1398895164705394</c:v>
                </c:pt>
                <c:pt idx="1">
                  <c:v>18.125676848884165</c:v>
                </c:pt>
                <c:pt idx="2">
                  <c:v>41.596587172273743</c:v>
                </c:pt>
                <c:pt idx="3">
                  <c:v>20.682688876008068</c:v>
                </c:pt>
                <c:pt idx="4">
                  <c:v>14.455142396170451</c:v>
                </c:pt>
              </c:numCache>
            </c:numRef>
          </c:val>
        </c:ser>
        <c:ser>
          <c:idx val="1"/>
          <c:order val="1"/>
          <c:tx>
            <c:strRef>
              <c:f>'Data över befintliga lån'!$P$34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lån'!$P$35:$P$39</c:f>
              <c:numCache>
                <c:formatCode>0.0</c:formatCode>
                <c:ptCount val="5"/>
                <c:pt idx="0">
                  <c:v>5.4479602808050593</c:v>
                </c:pt>
                <c:pt idx="1">
                  <c:v>18.361428037732693</c:v>
                </c:pt>
                <c:pt idx="2">
                  <c:v>43.534402029476155</c:v>
                </c:pt>
                <c:pt idx="3">
                  <c:v>23.429119550091865</c:v>
                </c:pt>
                <c:pt idx="4">
                  <c:v>9.2270734416258087</c:v>
                </c:pt>
              </c:numCache>
            </c:numRef>
          </c:val>
        </c:ser>
        <c:ser>
          <c:idx val="2"/>
          <c:order val="2"/>
          <c:tx>
            <c:strRef>
              <c:f>'Data över befintliga lån'!$Q$34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lån'!$Q$35:$Q$39</c:f>
              <c:numCache>
                <c:formatCode>0.0</c:formatCode>
                <c:ptCount val="5"/>
                <c:pt idx="0">
                  <c:v>4.8957579425534892</c:v>
                </c:pt>
                <c:pt idx="1">
                  <c:v>17.255556756502717</c:v>
                </c:pt>
                <c:pt idx="2">
                  <c:v>42.599050410591907</c:v>
                </c:pt>
                <c:pt idx="3">
                  <c:v>26.31882712959397</c:v>
                </c:pt>
                <c:pt idx="4">
                  <c:v>8.9307920421813325</c:v>
                </c:pt>
              </c:numCache>
            </c:numRef>
          </c:val>
        </c:ser>
        <c:ser>
          <c:idx val="3"/>
          <c:order val="3"/>
          <c:tx>
            <c:strRef>
              <c:f>'Data över befintliga lån'!$R$34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lån'!$R$35:$R$39</c:f>
              <c:numCache>
                <c:formatCode>0.0</c:formatCode>
                <c:ptCount val="5"/>
                <c:pt idx="0">
                  <c:v>4.8735389227844168</c:v>
                </c:pt>
                <c:pt idx="1">
                  <c:v>17.127907347591183</c:v>
                </c:pt>
                <c:pt idx="2">
                  <c:v>46.226113282416136</c:v>
                </c:pt>
                <c:pt idx="3">
                  <c:v>25.336025089730406</c:v>
                </c:pt>
                <c:pt idx="4">
                  <c:v>6.4363966281961282</c:v>
                </c:pt>
              </c:numCache>
            </c:numRef>
          </c:val>
        </c:ser>
        <c:ser>
          <c:idx val="4"/>
          <c:order val="4"/>
          <c:tx>
            <c:strRef>
              <c:f>'Data över befintliga lån'!$S$34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lån'!$S$35:$S$39</c:f>
              <c:numCache>
                <c:formatCode>0.0</c:formatCode>
                <c:ptCount val="5"/>
                <c:pt idx="0">
                  <c:v>5.2780082209054102</c:v>
                </c:pt>
                <c:pt idx="1">
                  <c:v>19.619800993304992</c:v>
                </c:pt>
                <c:pt idx="2">
                  <c:v>49.739559293106353</c:v>
                </c:pt>
                <c:pt idx="3">
                  <c:v>22.405536715805326</c:v>
                </c:pt>
                <c:pt idx="4">
                  <c:v>2.9570947768779337</c:v>
                </c:pt>
              </c:numCache>
            </c:numRef>
          </c:val>
        </c:ser>
        <c:ser>
          <c:idx val="5"/>
          <c:order val="5"/>
          <c:tx>
            <c:strRef>
              <c:f>'Data över befintliga lån'!$T$34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lån'!$T$35:$T$39</c:f>
              <c:numCache>
                <c:formatCode>0.0</c:formatCode>
                <c:ptCount val="5"/>
                <c:pt idx="0">
                  <c:v>5.6656565621584862</c:v>
                </c:pt>
                <c:pt idx="1">
                  <c:v>20.984779530103161</c:v>
                </c:pt>
                <c:pt idx="2">
                  <c:v>51.577429927972887</c:v>
                </c:pt>
                <c:pt idx="3">
                  <c:v>19.541041460275117</c:v>
                </c:pt>
                <c:pt idx="4">
                  <c:v>2.2310925194903524</c:v>
                </c:pt>
              </c:numCache>
            </c:numRef>
          </c:val>
        </c:ser>
        <c:ser>
          <c:idx val="6"/>
          <c:order val="6"/>
          <c:tx>
            <c:strRef>
              <c:f>'Data över befintliga lån'!$U$34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F598"/>
            </a:solidFill>
          </c:spPr>
          <c:invertIfNegative val="0"/>
          <c:cat>
            <c:strRef>
              <c:f>'Data över befintliga lån'!$N$35:$N$39</c:f>
              <c:strCache>
                <c:ptCount val="5"/>
                <c:pt idx="0">
                  <c:v>0-25</c:v>
                </c:pt>
                <c:pt idx="1">
                  <c:v>25-50</c:v>
                </c:pt>
                <c:pt idx="2">
                  <c:v>50-75</c:v>
                </c:pt>
                <c:pt idx="3">
                  <c:v>75-85</c:v>
                </c:pt>
                <c:pt idx="4">
                  <c:v>över 85</c:v>
                </c:pt>
              </c:strCache>
            </c:strRef>
          </c:cat>
          <c:val>
            <c:numRef>
              <c:f>'Data över befintliga lån'!$U$35:$U$39</c:f>
              <c:numCache>
                <c:formatCode>0.0</c:formatCode>
                <c:ptCount val="5"/>
                <c:pt idx="0">
                  <c:v>6.4829957871740369</c:v>
                </c:pt>
                <c:pt idx="1">
                  <c:v>25.64474815645525</c:v>
                </c:pt>
                <c:pt idx="2">
                  <c:v>49.064294446141773</c:v>
                </c:pt>
                <c:pt idx="3">
                  <c:v>17.413282545388086</c:v>
                </c:pt>
                <c:pt idx="4">
                  <c:v>1.3946790648408554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06464"/>
        <c:axId val="421808000"/>
      </c:barChart>
      <c:barChart>
        <c:barDir val="col"/>
        <c:grouping val="clustered"/>
        <c:varyColors val="0"/>
        <c:ser>
          <c:idx val="7"/>
          <c:order val="7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15424"/>
        <c:axId val="421809536"/>
      </c:barChart>
      <c:catAx>
        <c:axId val="421806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808000"/>
        <c:crosses val="autoZero"/>
        <c:auto val="1"/>
        <c:lblAlgn val="ctr"/>
        <c:lblOffset val="100"/>
        <c:noMultiLvlLbl val="0"/>
      </c:catAx>
      <c:valAx>
        <c:axId val="42180800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806464"/>
        <c:crosses val="autoZero"/>
        <c:crossBetween val="between"/>
      </c:valAx>
      <c:valAx>
        <c:axId val="421809536"/>
        <c:scaling>
          <c:orientation val="minMax"/>
          <c:max val="6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21815424"/>
        <c:crosses val="max"/>
        <c:crossBetween val="between"/>
      </c:valAx>
      <c:catAx>
        <c:axId val="421815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218095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bolånetagare'!$N$359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0B600"/>
            </a:solidFill>
          </c:spPr>
          <c:invertIfNegative val="0"/>
          <c:cat>
            <c:strRef>
              <c:f>'Svenska bolånetagare'!$M$360:$M$363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bolånetagare'!$N$360:$N$363</c:f>
              <c:numCache>
                <c:formatCode>0.0</c:formatCode>
                <c:ptCount val="4"/>
                <c:pt idx="0">
                  <c:v>335.46767249999999</c:v>
                </c:pt>
                <c:pt idx="1">
                  <c:v>353.81775870000001</c:v>
                </c:pt>
                <c:pt idx="2">
                  <c:v>306.87457030000002</c:v>
                </c:pt>
                <c:pt idx="3">
                  <c:v>268.02770909999998</c:v>
                </c:pt>
              </c:numCache>
            </c:numRef>
          </c:val>
        </c:ser>
        <c:ser>
          <c:idx val="1"/>
          <c:order val="1"/>
          <c:tx>
            <c:strRef>
              <c:f>'Svenska bolånetagare'!$O$359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50044"/>
            </a:solidFill>
          </c:spPr>
          <c:invertIfNegative val="0"/>
          <c:cat>
            <c:strRef>
              <c:f>'Svenska bolånetagare'!$M$360:$M$363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bolånetagare'!$O$360:$O$363</c:f>
              <c:numCache>
                <c:formatCode>0.0</c:formatCode>
                <c:ptCount val="4"/>
                <c:pt idx="0">
                  <c:v>322.49304660000001</c:v>
                </c:pt>
                <c:pt idx="1">
                  <c:v>386.20629769999999</c:v>
                </c:pt>
                <c:pt idx="2">
                  <c:v>336.8430664</c:v>
                </c:pt>
                <c:pt idx="3">
                  <c:v>309.56964440000002</c:v>
                </c:pt>
              </c:numCache>
            </c:numRef>
          </c:val>
        </c:ser>
        <c:ser>
          <c:idx val="2"/>
          <c:order val="2"/>
          <c:tx>
            <c:strRef>
              <c:f>'Svenska bolånetagare'!$P$359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EC732B"/>
            </a:solidFill>
          </c:spPr>
          <c:invertIfNegative val="0"/>
          <c:cat>
            <c:strRef>
              <c:f>'Svenska bolånetagare'!$M$360:$M$363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bolånetagare'!$P$360:$P$363</c:f>
              <c:numCache>
                <c:formatCode>0.0</c:formatCode>
                <c:ptCount val="4"/>
                <c:pt idx="0">
                  <c:v>347.70293359999999</c:v>
                </c:pt>
                <c:pt idx="1">
                  <c:v>388.469719</c:v>
                </c:pt>
                <c:pt idx="2">
                  <c:v>342.54840899999999</c:v>
                </c:pt>
                <c:pt idx="3">
                  <c:v>309.98707919999998</c:v>
                </c:pt>
              </c:numCache>
            </c:numRef>
          </c:val>
        </c:ser>
        <c:ser>
          <c:idx val="3"/>
          <c:order val="3"/>
          <c:tx>
            <c:strRef>
              <c:f>'Svenska bolånetagare'!$Q$359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8BF0C"/>
            </a:solidFill>
          </c:spPr>
          <c:invertIfNegative val="0"/>
          <c:cat>
            <c:strRef>
              <c:f>'Svenska bolånetagare'!$M$360:$M$363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bolånetagare'!$Q$360:$Q$363</c:f>
              <c:numCache>
                <c:formatCode>0.0</c:formatCode>
                <c:ptCount val="4"/>
                <c:pt idx="0">
                  <c:v>378.60281199999997</c:v>
                </c:pt>
                <c:pt idx="1">
                  <c:v>414.30179600000002</c:v>
                </c:pt>
                <c:pt idx="2">
                  <c:v>369.89905349999998</c:v>
                </c:pt>
                <c:pt idx="3">
                  <c:v>324.47559100000001</c:v>
                </c:pt>
              </c:numCache>
            </c:numRef>
          </c:val>
        </c:ser>
        <c:ser>
          <c:idx val="4"/>
          <c:order val="4"/>
          <c:tx>
            <c:strRef>
              <c:f>'Svenska bolånetagare'!$R$359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ADADB"/>
            </a:solidFill>
          </c:spPr>
          <c:invertIfNegative val="0"/>
          <c:cat>
            <c:strRef>
              <c:f>'Svenska bolånetagare'!$M$360:$M$363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bolånetagare'!$R$360:$R$363</c:f>
              <c:numCache>
                <c:formatCode>0.0</c:formatCode>
                <c:ptCount val="4"/>
                <c:pt idx="0">
                  <c:v>421.05839859999998</c:v>
                </c:pt>
                <c:pt idx="1">
                  <c:v>428.58268779999997</c:v>
                </c:pt>
                <c:pt idx="2">
                  <c:v>381.4259495</c:v>
                </c:pt>
                <c:pt idx="3">
                  <c:v>331.75318010000001</c:v>
                </c:pt>
              </c:numCache>
            </c:numRef>
          </c:val>
        </c:ser>
        <c:ser>
          <c:idx val="5"/>
          <c:order val="5"/>
          <c:tx>
            <c:strRef>
              <c:f>'Svenska bolånetagare'!$S$359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A05599"/>
            </a:solidFill>
          </c:spPr>
          <c:invertIfNegative val="0"/>
          <c:cat>
            <c:strRef>
              <c:f>'Svenska bolånetagare'!$M$360:$M$363</c:f>
              <c:strCache>
                <c:ptCount val="4"/>
                <c:pt idx="0">
                  <c:v>18-30</c:v>
                </c:pt>
                <c:pt idx="1">
                  <c:v>31-50</c:v>
                </c:pt>
                <c:pt idx="2">
                  <c:v>51-65</c:v>
                </c:pt>
                <c:pt idx="3">
                  <c:v>Över 65</c:v>
                </c:pt>
              </c:strCache>
            </c:strRef>
          </c:cat>
          <c:val>
            <c:numRef>
              <c:f>'Svenska bolånetagare'!$S$360:$S$363</c:f>
              <c:numCache>
                <c:formatCode>0.0</c:formatCode>
                <c:ptCount val="4"/>
                <c:pt idx="0">
                  <c:v>406.00624740000001</c:v>
                </c:pt>
                <c:pt idx="1">
                  <c:v>424.82613140000001</c:v>
                </c:pt>
                <c:pt idx="2">
                  <c:v>380.87220170000001</c:v>
                </c:pt>
                <c:pt idx="3">
                  <c:v>331.43796459999999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871552"/>
        <c:axId val="414873088"/>
      </c:barChart>
      <c:barChart>
        <c:barDir val="col"/>
        <c:grouping val="clustered"/>
        <c:varyColors val="0"/>
        <c:ser>
          <c:idx val="6"/>
          <c:order val="6"/>
          <c:tx>
            <c:v>ny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876416"/>
        <c:axId val="414874624"/>
      </c:barChart>
      <c:catAx>
        <c:axId val="4148715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873088"/>
        <c:crosses val="autoZero"/>
        <c:auto val="1"/>
        <c:lblAlgn val="ctr"/>
        <c:lblOffset val="100"/>
        <c:noMultiLvlLbl val="0"/>
      </c:catAx>
      <c:valAx>
        <c:axId val="414873088"/>
        <c:scaling>
          <c:orientation val="minMax"/>
          <c:max val="50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871552"/>
        <c:crosses val="autoZero"/>
        <c:crossBetween val="between"/>
        <c:majorUnit val="100"/>
      </c:valAx>
      <c:valAx>
        <c:axId val="414874624"/>
        <c:scaling>
          <c:orientation val="minMax"/>
          <c:max val="500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v-SE"/>
          </a:p>
        </c:txPr>
        <c:crossAx val="414876416"/>
        <c:crosses val="max"/>
        <c:crossBetween val="between"/>
        <c:majorUnit val="100"/>
      </c:valAx>
      <c:catAx>
        <c:axId val="4148764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48746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overlay val="0"/>
      <c:txPr>
        <a:bodyPr/>
        <a:lstStyle/>
        <a:p>
          <a:pPr>
            <a:defRPr sz="18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'Svenska bolånetagare'!$M$9</c:f>
              <c:strCache>
                <c:ptCount val="1"/>
                <c:pt idx="0">
                  <c:v>Aritmetiskt medel</c:v>
                </c:pt>
              </c:strCache>
            </c:strRef>
          </c:tx>
          <c:spPr>
            <a:solidFill>
              <a:srgbClr val="F0B600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'Svenska bolånetagare'!$N$8:$S$8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'Svenska bolånetagare'!$N$9:$S$9</c:f>
              <c:numCache>
                <c:formatCode>0.0</c:formatCode>
                <c:ptCount val="6"/>
                <c:pt idx="0">
                  <c:v>60.5577361</c:v>
                </c:pt>
                <c:pt idx="1">
                  <c:v>63.852209600000002</c:v>
                </c:pt>
                <c:pt idx="2">
                  <c:v>65.642116599999994</c:v>
                </c:pt>
                <c:pt idx="3">
                  <c:v>65.821062699999999</c:v>
                </c:pt>
                <c:pt idx="4">
                  <c:v>64.851194699999994</c:v>
                </c:pt>
                <c:pt idx="5">
                  <c:v>63.922879999999999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894720"/>
        <c:axId val="414912896"/>
      </c:barChart>
      <c:barChart>
        <c:barDir val="col"/>
        <c:grouping val="clustered"/>
        <c:varyColors val="0"/>
        <c:ser>
          <c:idx val="1"/>
          <c:order val="1"/>
          <c:tx>
            <c:v>tom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915968"/>
        <c:axId val="414914432"/>
      </c:barChart>
      <c:catAx>
        <c:axId val="4148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4912896"/>
        <c:crosses val="autoZero"/>
        <c:auto val="1"/>
        <c:lblAlgn val="ctr"/>
        <c:lblOffset val="100"/>
        <c:noMultiLvlLbl val="0"/>
      </c:catAx>
      <c:valAx>
        <c:axId val="414912896"/>
        <c:scaling>
          <c:orientation val="minMax"/>
          <c:max val="8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414894720"/>
        <c:crosses val="autoZero"/>
        <c:crossBetween val="between"/>
        <c:majorUnit val="20"/>
      </c:valAx>
      <c:valAx>
        <c:axId val="414914432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14915968"/>
        <c:crosses val="max"/>
        <c:crossBetween val="between"/>
        <c:majorUnit val="20"/>
      </c:valAx>
      <c:catAx>
        <c:axId val="414915968"/>
        <c:scaling>
          <c:orientation val="minMax"/>
        </c:scaling>
        <c:delete val="1"/>
        <c:axPos val="b"/>
        <c:majorTickMark val="out"/>
        <c:minorTickMark val="none"/>
        <c:tickLblPos val="nextTo"/>
        <c:crossAx val="41491443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sv-SE" sz="1800" b="1" i="0" u="none" strike="noStrike" kern="1200" baseline="0">
          <a:solidFill>
            <a:sysClr val="windowText" lastClr="000000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3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13" Type="http://schemas.openxmlformats.org/officeDocument/2006/relationships/chart" Target="../charts/chart26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0</xdr:rowOff>
    </xdr:from>
    <xdr:to>
      <xdr:col>6</xdr:col>
      <xdr:colOff>564975</xdr:colOff>
      <xdr:row>2</xdr:row>
      <xdr:rowOff>42412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31</xdr:row>
      <xdr:rowOff>100012</xdr:rowOff>
    </xdr:from>
    <xdr:to>
      <xdr:col>11</xdr:col>
      <xdr:colOff>279225</xdr:colOff>
      <xdr:row>50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0</xdr:rowOff>
    </xdr:from>
    <xdr:to>
      <xdr:col>11</xdr:col>
      <xdr:colOff>384000</xdr:colOff>
      <xdr:row>25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58</xdr:row>
      <xdr:rowOff>95250</xdr:rowOff>
    </xdr:from>
    <xdr:to>
      <xdr:col>11</xdr:col>
      <xdr:colOff>403050</xdr:colOff>
      <xdr:row>77</xdr:row>
      <xdr:rowOff>75750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82</xdr:row>
      <xdr:rowOff>104775</xdr:rowOff>
    </xdr:from>
    <xdr:to>
      <xdr:col>11</xdr:col>
      <xdr:colOff>393525</xdr:colOff>
      <xdr:row>101</xdr:row>
      <xdr:rowOff>85275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11</xdr:col>
      <xdr:colOff>384000</xdr:colOff>
      <xdr:row>124</xdr:row>
      <xdr:rowOff>171000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6</xdr:row>
      <xdr:rowOff>133350</xdr:rowOff>
    </xdr:from>
    <xdr:to>
      <xdr:col>11</xdr:col>
      <xdr:colOff>360187</xdr:colOff>
      <xdr:row>25</xdr:row>
      <xdr:rowOff>113850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384000</xdr:colOff>
      <xdr:row>50</xdr:row>
      <xdr:rowOff>171000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384000</xdr:colOff>
      <xdr:row>75</xdr:row>
      <xdr:rowOff>171000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81</xdr:row>
      <xdr:rowOff>152400</xdr:rowOff>
    </xdr:from>
    <xdr:to>
      <xdr:col>11</xdr:col>
      <xdr:colOff>364950</xdr:colOff>
      <xdr:row>100</xdr:row>
      <xdr:rowOff>132900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561975</xdr:colOff>
      <xdr:row>110</xdr:row>
      <xdr:rowOff>57150</xdr:rowOff>
    </xdr:from>
    <xdr:to>
      <xdr:col>11</xdr:col>
      <xdr:colOff>336375</xdr:colOff>
      <xdr:row>129</xdr:row>
      <xdr:rowOff>37650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138</xdr:row>
      <xdr:rowOff>0</xdr:rowOff>
    </xdr:from>
    <xdr:to>
      <xdr:col>11</xdr:col>
      <xdr:colOff>384000</xdr:colOff>
      <xdr:row>156</xdr:row>
      <xdr:rowOff>171000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164</xdr:row>
      <xdr:rowOff>28575</xdr:rowOff>
    </xdr:from>
    <xdr:to>
      <xdr:col>11</xdr:col>
      <xdr:colOff>412575</xdr:colOff>
      <xdr:row>183</xdr:row>
      <xdr:rowOff>9075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190</xdr:row>
      <xdr:rowOff>0</xdr:rowOff>
    </xdr:from>
    <xdr:to>
      <xdr:col>11</xdr:col>
      <xdr:colOff>384000</xdr:colOff>
      <xdr:row>208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585787</xdr:colOff>
      <xdr:row>5</xdr:row>
      <xdr:rowOff>152400</xdr:rowOff>
    </xdr:from>
    <xdr:to>
      <xdr:col>11</xdr:col>
      <xdr:colOff>360187</xdr:colOff>
      <xdr:row>24</xdr:row>
      <xdr:rowOff>132900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190499</xdr:rowOff>
    </xdr:from>
    <xdr:to>
      <xdr:col>11</xdr:col>
      <xdr:colOff>384000</xdr:colOff>
      <xdr:row>49</xdr:row>
      <xdr:rowOff>170999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190499</xdr:rowOff>
    </xdr:from>
    <xdr:to>
      <xdr:col>11</xdr:col>
      <xdr:colOff>384000</xdr:colOff>
      <xdr:row>74</xdr:row>
      <xdr:rowOff>170999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4762</xdr:rowOff>
    </xdr:from>
    <xdr:to>
      <xdr:col>9</xdr:col>
      <xdr:colOff>336375</xdr:colOff>
      <xdr:row>26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57</xdr:row>
      <xdr:rowOff>38100</xdr:rowOff>
    </xdr:from>
    <xdr:to>
      <xdr:col>9</xdr:col>
      <xdr:colOff>288750</xdr:colOff>
      <xdr:row>76</xdr:row>
      <xdr:rowOff>18600</xdr:rowOff>
    </xdr:to>
    <xdr:graphicFrame macro="">
      <xdr:nvGraphicFramePr>
        <xdr:cNvPr id="4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32</xdr:row>
      <xdr:rowOff>52386</xdr:rowOff>
    </xdr:from>
    <xdr:to>
      <xdr:col>9</xdr:col>
      <xdr:colOff>336375</xdr:colOff>
      <xdr:row>51</xdr:row>
      <xdr:rowOff>32886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333</xdr:row>
      <xdr:rowOff>28575</xdr:rowOff>
    </xdr:from>
    <xdr:to>
      <xdr:col>10</xdr:col>
      <xdr:colOff>269700</xdr:colOff>
      <xdr:row>351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42862</xdr:rowOff>
    </xdr:from>
    <xdr:to>
      <xdr:col>9</xdr:col>
      <xdr:colOff>345900</xdr:colOff>
      <xdr:row>51</xdr:row>
      <xdr:rowOff>23362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107</xdr:row>
      <xdr:rowOff>71437</xdr:rowOff>
    </xdr:from>
    <xdr:to>
      <xdr:col>9</xdr:col>
      <xdr:colOff>269700</xdr:colOff>
      <xdr:row>126</xdr:row>
      <xdr:rowOff>51937</xdr:rowOff>
    </xdr:to>
    <xdr:graphicFrame macro="">
      <xdr:nvGraphicFramePr>
        <xdr:cNvPr id="30" name="Diagra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523875</xdr:colOff>
      <xdr:row>133</xdr:row>
      <xdr:rowOff>52387</xdr:rowOff>
    </xdr:from>
    <xdr:to>
      <xdr:col>9</xdr:col>
      <xdr:colOff>260175</xdr:colOff>
      <xdr:row>152</xdr:row>
      <xdr:rowOff>32887</xdr:rowOff>
    </xdr:to>
    <xdr:graphicFrame macro="">
      <xdr:nvGraphicFramePr>
        <xdr:cNvPr id="31" name="Diagram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476250</xdr:colOff>
      <xdr:row>157</xdr:row>
      <xdr:rowOff>185737</xdr:rowOff>
    </xdr:from>
    <xdr:to>
      <xdr:col>9</xdr:col>
      <xdr:colOff>212550</xdr:colOff>
      <xdr:row>176</xdr:row>
      <xdr:rowOff>166237</xdr:rowOff>
    </xdr:to>
    <xdr:graphicFrame macro="">
      <xdr:nvGraphicFramePr>
        <xdr:cNvPr id="33" name="Diagram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457200</xdr:colOff>
      <xdr:row>246</xdr:row>
      <xdr:rowOff>100012</xdr:rowOff>
    </xdr:from>
    <xdr:to>
      <xdr:col>9</xdr:col>
      <xdr:colOff>193500</xdr:colOff>
      <xdr:row>265</xdr:row>
      <xdr:rowOff>61462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142875</xdr:colOff>
      <xdr:row>356</xdr:row>
      <xdr:rowOff>147636</xdr:rowOff>
    </xdr:from>
    <xdr:to>
      <xdr:col>10</xdr:col>
      <xdr:colOff>384000</xdr:colOff>
      <xdr:row>375</xdr:row>
      <xdr:rowOff>128136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6</xdr:row>
      <xdr:rowOff>100012</xdr:rowOff>
    </xdr:from>
    <xdr:to>
      <xdr:col>9</xdr:col>
      <xdr:colOff>355425</xdr:colOff>
      <xdr:row>25</xdr:row>
      <xdr:rowOff>80512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590550</xdr:colOff>
      <xdr:row>271</xdr:row>
      <xdr:rowOff>14287</xdr:rowOff>
    </xdr:from>
    <xdr:to>
      <xdr:col>9</xdr:col>
      <xdr:colOff>326850</xdr:colOff>
      <xdr:row>289</xdr:row>
      <xdr:rowOff>185287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571500</xdr:colOff>
      <xdr:row>59</xdr:row>
      <xdr:rowOff>61912</xdr:rowOff>
    </xdr:from>
    <xdr:to>
      <xdr:col>9</xdr:col>
      <xdr:colOff>307800</xdr:colOff>
      <xdr:row>78</xdr:row>
      <xdr:rowOff>42412</xdr:rowOff>
    </xdr:to>
    <xdr:graphicFrame macro="">
      <xdr:nvGraphicFramePr>
        <xdr:cNvPr id="28" name="Diagram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542925</xdr:colOff>
      <xdr:row>83</xdr:row>
      <xdr:rowOff>52387</xdr:rowOff>
    </xdr:from>
    <xdr:to>
      <xdr:col>9</xdr:col>
      <xdr:colOff>279225</xdr:colOff>
      <xdr:row>102</xdr:row>
      <xdr:rowOff>32887</xdr:rowOff>
    </xdr:to>
    <xdr:graphicFrame macro="">
      <xdr:nvGraphicFramePr>
        <xdr:cNvPr id="29" name="Diagram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</xdr:col>
      <xdr:colOff>38100</xdr:colOff>
      <xdr:row>186</xdr:row>
      <xdr:rowOff>0</xdr:rowOff>
    </xdr:from>
    <xdr:to>
      <xdr:col>4</xdr:col>
      <xdr:colOff>157734</xdr:colOff>
      <xdr:row>211</xdr:row>
      <xdr:rowOff>150876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5633025"/>
          <a:ext cx="2310384" cy="4913376"/>
        </a:xfrm>
        <a:prstGeom prst="rect">
          <a:avLst/>
        </a:prstGeom>
      </xdr:spPr>
    </xdr:pic>
    <xdr:clientData/>
  </xdr:twoCellAnchor>
  <xdr:twoCellAnchor>
    <xdr:from>
      <xdr:col>0</xdr:col>
      <xdr:colOff>590550</xdr:colOff>
      <xdr:row>218</xdr:row>
      <xdr:rowOff>138112</xdr:rowOff>
    </xdr:from>
    <xdr:to>
      <xdr:col>9</xdr:col>
      <xdr:colOff>326850</xdr:colOff>
      <xdr:row>237</xdr:row>
      <xdr:rowOff>118612</xdr:rowOff>
    </xdr:to>
    <xdr:graphicFrame macro="">
      <xdr:nvGraphicFramePr>
        <xdr:cNvPr id="27" name="Diagram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0</xdr:colOff>
      <xdr:row>298</xdr:row>
      <xdr:rowOff>0</xdr:rowOff>
    </xdr:from>
    <xdr:to>
      <xdr:col>3</xdr:col>
      <xdr:colOff>552450</xdr:colOff>
      <xdr:row>323</xdr:row>
      <xdr:rowOff>156972</xdr:rowOff>
    </xdr:to>
    <xdr:pic>
      <xdr:nvPicPr>
        <xdr:cNvPr id="19" name="Bildobjekt 1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11900"/>
          <a:ext cx="2133600" cy="4919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80</xdr:row>
      <xdr:rowOff>0</xdr:rowOff>
    </xdr:from>
    <xdr:to>
      <xdr:col>10</xdr:col>
      <xdr:colOff>193500</xdr:colOff>
      <xdr:row>80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159</xdr:row>
      <xdr:rowOff>0</xdr:rowOff>
    </xdr:from>
    <xdr:to>
      <xdr:col>10</xdr:col>
      <xdr:colOff>222075</xdr:colOff>
      <xdr:row>159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159</xdr:row>
      <xdr:rowOff>0</xdr:rowOff>
    </xdr:from>
    <xdr:to>
      <xdr:col>10</xdr:col>
      <xdr:colOff>231600</xdr:colOff>
      <xdr:row>159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56</xdr:row>
      <xdr:rowOff>128587</xdr:rowOff>
    </xdr:from>
    <xdr:to>
      <xdr:col>10</xdr:col>
      <xdr:colOff>60150</xdr:colOff>
      <xdr:row>75</xdr:row>
      <xdr:rowOff>109087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109</xdr:row>
      <xdr:rowOff>33337</xdr:rowOff>
    </xdr:from>
    <xdr:to>
      <xdr:col>10</xdr:col>
      <xdr:colOff>41100</xdr:colOff>
      <xdr:row>128</xdr:row>
      <xdr:rowOff>13837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600075</xdr:colOff>
      <xdr:row>84</xdr:row>
      <xdr:rowOff>90487</xdr:rowOff>
    </xdr:from>
    <xdr:to>
      <xdr:col>10</xdr:col>
      <xdr:colOff>22050</xdr:colOff>
      <xdr:row>103</xdr:row>
      <xdr:rowOff>70987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76200</xdr:colOff>
      <xdr:row>6</xdr:row>
      <xdr:rowOff>33337</xdr:rowOff>
    </xdr:from>
    <xdr:to>
      <xdr:col>10</xdr:col>
      <xdr:colOff>107775</xdr:colOff>
      <xdr:row>25</xdr:row>
      <xdr:rowOff>99562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85725</xdr:colOff>
      <xdr:row>134</xdr:row>
      <xdr:rowOff>104774</xdr:rowOff>
    </xdr:from>
    <xdr:to>
      <xdr:col>10</xdr:col>
      <xdr:colOff>117300</xdr:colOff>
      <xdr:row>153</xdr:row>
      <xdr:rowOff>85274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214</xdr:row>
      <xdr:rowOff>166687</xdr:rowOff>
    </xdr:from>
    <xdr:to>
      <xdr:col>10</xdr:col>
      <xdr:colOff>41100</xdr:colOff>
      <xdr:row>233</xdr:row>
      <xdr:rowOff>147187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32</xdr:row>
      <xdr:rowOff>71437</xdr:rowOff>
    </xdr:from>
    <xdr:to>
      <xdr:col>10</xdr:col>
      <xdr:colOff>41100</xdr:colOff>
      <xdr:row>51</xdr:row>
      <xdr:rowOff>51937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191</xdr:row>
      <xdr:rowOff>0</xdr:rowOff>
    </xdr:from>
    <xdr:to>
      <xdr:col>10</xdr:col>
      <xdr:colOff>31575</xdr:colOff>
      <xdr:row>208</xdr:row>
      <xdr:rowOff>151950</xdr:rowOff>
    </xdr:to>
    <xdr:graphicFrame macro="">
      <xdr:nvGraphicFramePr>
        <xdr:cNvPr id="22" name="Diagram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</xdr:colOff>
      <xdr:row>245</xdr:row>
      <xdr:rowOff>0</xdr:rowOff>
    </xdr:from>
    <xdr:to>
      <xdr:col>10</xdr:col>
      <xdr:colOff>31576</xdr:colOff>
      <xdr:row>266</xdr:row>
      <xdr:rowOff>100425</xdr:rowOff>
    </xdr:to>
    <xdr:graphicFrame macro="">
      <xdr:nvGraphicFramePr>
        <xdr:cNvPr id="23" name="Diagram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164</xdr:row>
      <xdr:rowOff>0</xdr:rowOff>
    </xdr:from>
    <xdr:to>
      <xdr:col>11</xdr:col>
      <xdr:colOff>126825</xdr:colOff>
      <xdr:row>182</xdr:row>
      <xdr:rowOff>171000</xdr:rowOff>
    </xdr:to>
    <xdr:graphicFrame macro="">
      <xdr:nvGraphicFramePr>
        <xdr:cNvPr id="24" name="Diagra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0.43169</cdr:x>
      <cdr:y>0.04575</cdr:y>
    </cdr:from>
    <cdr:to>
      <cdr:x>0.43169</cdr:x>
      <cdr:y>0.52044</cdr:y>
    </cdr:to>
    <cdr:cxnSp macro="">
      <cdr:nvCxnSpPr>
        <cdr:cNvPr id="2" name="Rak 1"/>
        <cdr:cNvCxnSpPr/>
      </cdr:nvCxnSpPr>
      <cdr:spPr>
        <a:xfrm xmlns:a="http://schemas.openxmlformats.org/drawingml/2006/main" flipV="1">
          <a:off x="2797350" y="197639"/>
          <a:ext cx="0" cy="205066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0.70247</cdr:x>
      <cdr:y>0.05229</cdr:y>
    </cdr:from>
    <cdr:to>
      <cdr:x>0.70247</cdr:x>
      <cdr:y>0.52697</cdr:y>
    </cdr:to>
    <cdr:cxnSp macro="">
      <cdr:nvCxnSpPr>
        <cdr:cNvPr id="3" name="Rak 2"/>
        <cdr:cNvCxnSpPr/>
      </cdr:nvCxnSpPr>
      <cdr:spPr>
        <a:xfrm xmlns:a="http://schemas.openxmlformats.org/drawingml/2006/main" flipV="1">
          <a:off x="4552010" y="225909"/>
          <a:ext cx="0" cy="205061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58</xdr:row>
      <xdr:rowOff>4762</xdr:rowOff>
    </xdr:from>
    <xdr:to>
      <xdr:col>10</xdr:col>
      <xdr:colOff>545925</xdr:colOff>
      <xdr:row>75</xdr:row>
      <xdr:rowOff>175762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106</xdr:row>
      <xdr:rowOff>4762</xdr:rowOff>
    </xdr:from>
    <xdr:to>
      <xdr:col>10</xdr:col>
      <xdr:colOff>393525</xdr:colOff>
      <xdr:row>123</xdr:row>
      <xdr:rowOff>175762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205</xdr:row>
      <xdr:rowOff>33337</xdr:rowOff>
    </xdr:from>
    <xdr:to>
      <xdr:col>10</xdr:col>
      <xdr:colOff>641175</xdr:colOff>
      <xdr:row>224</xdr:row>
      <xdr:rowOff>13837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7</xdr:row>
      <xdr:rowOff>61912</xdr:rowOff>
    </xdr:from>
    <xdr:to>
      <xdr:col>10</xdr:col>
      <xdr:colOff>660225</xdr:colOff>
      <xdr:row>26</xdr:row>
      <xdr:rowOff>42412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600075</xdr:colOff>
      <xdr:row>32</xdr:row>
      <xdr:rowOff>133350</xdr:rowOff>
    </xdr:from>
    <xdr:to>
      <xdr:col>10</xdr:col>
      <xdr:colOff>679275</xdr:colOff>
      <xdr:row>51</xdr:row>
      <xdr:rowOff>66225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78</xdr:row>
      <xdr:rowOff>0</xdr:rowOff>
    </xdr:from>
    <xdr:to>
      <xdr:col>10</xdr:col>
      <xdr:colOff>650700</xdr:colOff>
      <xdr:row>78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514350</xdr:colOff>
      <xdr:row>81</xdr:row>
      <xdr:rowOff>280987</xdr:rowOff>
    </xdr:from>
    <xdr:to>
      <xdr:col>10</xdr:col>
      <xdr:colOff>593550</xdr:colOff>
      <xdr:row>98</xdr:row>
      <xdr:rowOff>70987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10</xdr:col>
      <xdr:colOff>688800</xdr:colOff>
      <xdr:row>147</xdr:row>
      <xdr:rowOff>171000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561975</xdr:colOff>
      <xdr:row>180</xdr:row>
      <xdr:rowOff>33336</xdr:rowOff>
    </xdr:from>
    <xdr:to>
      <xdr:col>10</xdr:col>
      <xdr:colOff>641175</xdr:colOff>
      <xdr:row>199</xdr:row>
      <xdr:rowOff>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155</xdr:row>
      <xdr:rowOff>47625</xdr:rowOff>
    </xdr:from>
    <xdr:to>
      <xdr:col>10</xdr:col>
      <xdr:colOff>688800</xdr:colOff>
      <xdr:row>173</xdr:row>
      <xdr:rowOff>171000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176212</xdr:rowOff>
    </xdr:from>
    <xdr:to>
      <xdr:col>11</xdr:col>
      <xdr:colOff>412575</xdr:colOff>
      <xdr:row>24</xdr:row>
      <xdr:rowOff>156712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30</xdr:row>
      <xdr:rowOff>109537</xdr:rowOff>
    </xdr:from>
    <xdr:to>
      <xdr:col>11</xdr:col>
      <xdr:colOff>393525</xdr:colOff>
      <xdr:row>49</xdr:row>
      <xdr:rowOff>90037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54</xdr:row>
      <xdr:rowOff>90487</xdr:rowOff>
    </xdr:from>
    <xdr:to>
      <xdr:col>11</xdr:col>
      <xdr:colOff>355425</xdr:colOff>
      <xdr:row>73</xdr:row>
      <xdr:rowOff>0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79</xdr:row>
      <xdr:rowOff>138112</xdr:rowOff>
    </xdr:from>
    <xdr:to>
      <xdr:col>11</xdr:col>
      <xdr:colOff>403050</xdr:colOff>
      <xdr:row>98</xdr:row>
      <xdr:rowOff>118612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103</xdr:row>
      <xdr:rowOff>185737</xdr:rowOff>
    </xdr:from>
    <xdr:to>
      <xdr:col>11</xdr:col>
      <xdr:colOff>364950</xdr:colOff>
      <xdr:row>122</xdr:row>
      <xdr:rowOff>166237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33337</xdr:rowOff>
    </xdr:from>
    <xdr:to>
      <xdr:col>11</xdr:col>
      <xdr:colOff>431625</xdr:colOff>
      <xdr:row>24</xdr:row>
      <xdr:rowOff>13837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29</xdr:row>
      <xdr:rowOff>33337</xdr:rowOff>
    </xdr:from>
    <xdr:to>
      <xdr:col>11</xdr:col>
      <xdr:colOff>393525</xdr:colOff>
      <xdr:row>48</xdr:row>
      <xdr:rowOff>13837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166687</xdr:rowOff>
    </xdr:from>
    <xdr:to>
      <xdr:col>11</xdr:col>
      <xdr:colOff>384000</xdr:colOff>
      <xdr:row>73</xdr:row>
      <xdr:rowOff>147187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</xdr:row>
      <xdr:rowOff>71437</xdr:rowOff>
    </xdr:from>
    <xdr:to>
      <xdr:col>11</xdr:col>
      <xdr:colOff>364950</xdr:colOff>
      <xdr:row>25</xdr:row>
      <xdr:rowOff>51937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30</xdr:row>
      <xdr:rowOff>180975</xdr:rowOff>
    </xdr:from>
    <xdr:to>
      <xdr:col>11</xdr:col>
      <xdr:colOff>374475</xdr:colOff>
      <xdr:row>49</xdr:row>
      <xdr:rowOff>161475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27</xdr:row>
      <xdr:rowOff>0</xdr:rowOff>
    </xdr:from>
    <xdr:to>
      <xdr:col>11</xdr:col>
      <xdr:colOff>355425</xdr:colOff>
      <xdr:row>27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571500</xdr:colOff>
      <xdr:row>55</xdr:row>
      <xdr:rowOff>161925</xdr:rowOff>
    </xdr:from>
    <xdr:to>
      <xdr:col>11</xdr:col>
      <xdr:colOff>345900</xdr:colOff>
      <xdr:row>74</xdr:row>
      <xdr:rowOff>142425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581025</xdr:colOff>
      <xdr:row>80</xdr:row>
      <xdr:rowOff>133350</xdr:rowOff>
    </xdr:from>
    <xdr:to>
      <xdr:col>11</xdr:col>
      <xdr:colOff>355425</xdr:colOff>
      <xdr:row>99</xdr:row>
      <xdr:rowOff>113850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552450</xdr:colOff>
      <xdr:row>102</xdr:row>
      <xdr:rowOff>0</xdr:rowOff>
    </xdr:from>
    <xdr:to>
      <xdr:col>11</xdr:col>
      <xdr:colOff>326850</xdr:colOff>
      <xdr:row>102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90487</xdr:rowOff>
    </xdr:from>
    <xdr:to>
      <xdr:col>11</xdr:col>
      <xdr:colOff>403050</xdr:colOff>
      <xdr:row>23</xdr:row>
      <xdr:rowOff>70987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30</xdr:row>
      <xdr:rowOff>133350</xdr:rowOff>
    </xdr:from>
    <xdr:to>
      <xdr:col>11</xdr:col>
      <xdr:colOff>422100</xdr:colOff>
      <xdr:row>49</xdr:row>
      <xdr:rowOff>113850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114300</xdr:rowOff>
    </xdr:from>
    <xdr:to>
      <xdr:col>11</xdr:col>
      <xdr:colOff>384000</xdr:colOff>
      <xdr:row>74</xdr:row>
      <xdr:rowOff>94800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80</xdr:row>
      <xdr:rowOff>133350</xdr:rowOff>
    </xdr:from>
    <xdr:to>
      <xdr:col>11</xdr:col>
      <xdr:colOff>384000</xdr:colOff>
      <xdr:row>99</xdr:row>
      <xdr:rowOff>113850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590550</xdr:colOff>
      <xdr:row>108</xdr:row>
      <xdr:rowOff>76200</xdr:rowOff>
    </xdr:from>
    <xdr:to>
      <xdr:col>11</xdr:col>
      <xdr:colOff>364950</xdr:colOff>
      <xdr:row>127</xdr:row>
      <xdr:rowOff>56700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561975</xdr:colOff>
      <xdr:row>153</xdr:row>
      <xdr:rowOff>0</xdr:rowOff>
    </xdr:from>
    <xdr:to>
      <xdr:col>10</xdr:col>
      <xdr:colOff>193500</xdr:colOff>
      <xdr:row>153</xdr:row>
      <xdr:rowOff>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19050</xdr:colOff>
      <xdr:row>156</xdr:row>
      <xdr:rowOff>185737</xdr:rowOff>
    </xdr:from>
    <xdr:to>
      <xdr:col>11</xdr:col>
      <xdr:colOff>403050</xdr:colOff>
      <xdr:row>174</xdr:row>
      <xdr:rowOff>166237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600075</xdr:colOff>
      <xdr:row>131</xdr:row>
      <xdr:rowOff>209549</xdr:rowOff>
    </xdr:from>
    <xdr:to>
      <xdr:col>11</xdr:col>
      <xdr:colOff>374475</xdr:colOff>
      <xdr:row>149</xdr:row>
      <xdr:rowOff>170999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I-färg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I färger">
    <a:dk1>
      <a:sysClr val="windowText" lastClr="000000"/>
    </a:dk1>
    <a:lt1>
      <a:srgbClr val="FFFFFF"/>
    </a:lt1>
    <a:dk2>
      <a:srgbClr val="006A7D"/>
    </a:dk2>
    <a:lt2>
      <a:srgbClr val="FFFFFF"/>
    </a:lt2>
    <a:accent1>
      <a:srgbClr val="F0B600"/>
    </a:accent1>
    <a:accent2>
      <a:srgbClr val="A50044"/>
    </a:accent2>
    <a:accent3>
      <a:srgbClr val="EC732B"/>
    </a:accent3>
    <a:accent4>
      <a:srgbClr val="98BF0C"/>
    </a:accent4>
    <a:accent5>
      <a:srgbClr val="AADADB"/>
    </a:accent5>
    <a:accent6>
      <a:srgbClr val="A05599"/>
    </a:accent6>
    <a:hlink>
      <a:srgbClr val="FFF598"/>
    </a:hlink>
    <a:folHlink>
      <a:srgbClr val="1E1C2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3:D44"/>
  <sheetViews>
    <sheetView tabSelected="1" workbookViewId="0">
      <selection activeCell="E19" sqref="E19"/>
    </sheetView>
  </sheetViews>
  <sheetFormatPr defaultRowHeight="15" x14ac:dyDescent="0.25"/>
  <cols>
    <col min="1" max="16384" width="9.140625" style="1"/>
  </cols>
  <sheetData>
    <row r="3" spans="2:3" ht="16.5" x14ac:dyDescent="0.25">
      <c r="B3" s="24" t="s">
        <v>22</v>
      </c>
      <c r="C3" s="25"/>
    </row>
    <row r="4" spans="2:3" ht="30" x14ac:dyDescent="0.25">
      <c r="B4" s="26" t="s">
        <v>184</v>
      </c>
      <c r="C4" s="27"/>
    </row>
    <row r="5" spans="2:3" ht="15.75" x14ac:dyDescent="0.25">
      <c r="B5" s="200">
        <v>42826</v>
      </c>
      <c r="C5" s="25"/>
    </row>
    <row r="6" spans="2:3" ht="15.75" x14ac:dyDescent="0.25">
      <c r="B6" s="28"/>
      <c r="C6" s="25"/>
    </row>
    <row r="7" spans="2:3" ht="15.75" x14ac:dyDescent="0.25">
      <c r="B7" s="28"/>
      <c r="C7" s="25"/>
    </row>
    <row r="8" spans="2:3" x14ac:dyDescent="0.25">
      <c r="B8" s="25"/>
      <c r="C8" s="25"/>
    </row>
    <row r="9" spans="2:3" x14ac:dyDescent="0.25">
      <c r="B9" s="25"/>
      <c r="C9" s="25"/>
    </row>
    <row r="10" spans="2:3" ht="15.75" x14ac:dyDescent="0.25">
      <c r="B10" s="76" t="s">
        <v>23</v>
      </c>
      <c r="C10" s="29"/>
    </row>
    <row r="11" spans="2:3" ht="15.75" x14ac:dyDescent="0.25">
      <c r="B11" s="31"/>
      <c r="C11" s="31"/>
    </row>
    <row r="12" spans="2:3" ht="15.75" x14ac:dyDescent="0.25">
      <c r="B12" s="75" t="s">
        <v>28</v>
      </c>
      <c r="C12" s="31"/>
    </row>
    <row r="13" spans="2:3" x14ac:dyDescent="0.25">
      <c r="C13" s="77" t="s">
        <v>39</v>
      </c>
    </row>
    <row r="14" spans="2:3" x14ac:dyDescent="0.25">
      <c r="C14" s="77"/>
    </row>
    <row r="15" spans="2:3" x14ac:dyDescent="0.25">
      <c r="C15" s="77" t="s">
        <v>40</v>
      </c>
    </row>
    <row r="16" spans="2:3" x14ac:dyDescent="0.25">
      <c r="C16" s="77"/>
    </row>
    <row r="17" spans="2:3" x14ac:dyDescent="0.25">
      <c r="C17" s="77" t="s">
        <v>312</v>
      </c>
    </row>
    <row r="18" spans="2:3" x14ac:dyDescent="0.25">
      <c r="C18" s="77"/>
    </row>
    <row r="19" spans="2:3" x14ac:dyDescent="0.25">
      <c r="C19" s="77" t="s">
        <v>132</v>
      </c>
    </row>
    <row r="20" spans="2:3" ht="15.75" x14ac:dyDescent="0.25">
      <c r="B20" s="30"/>
      <c r="C20" s="78"/>
    </row>
    <row r="21" spans="2:3" x14ac:dyDescent="0.25">
      <c r="C21" s="32"/>
    </row>
    <row r="22" spans="2:3" ht="15.75" x14ac:dyDescent="0.25">
      <c r="B22" s="31" t="s">
        <v>41</v>
      </c>
      <c r="C22" s="32"/>
    </row>
    <row r="23" spans="2:3" ht="15.75" x14ac:dyDescent="0.25">
      <c r="B23" s="31"/>
      <c r="C23" s="32"/>
    </row>
    <row r="24" spans="2:3" ht="15.75" x14ac:dyDescent="0.25">
      <c r="B24" s="74" t="s">
        <v>59</v>
      </c>
      <c r="C24" s="32"/>
    </row>
    <row r="25" spans="2:3" x14ac:dyDescent="0.25">
      <c r="C25" s="79" t="s">
        <v>66</v>
      </c>
    </row>
    <row r="26" spans="2:3" x14ac:dyDescent="0.25">
      <c r="C26" s="80"/>
    </row>
    <row r="27" spans="2:3" x14ac:dyDescent="0.25">
      <c r="C27" s="79" t="s">
        <v>30</v>
      </c>
    </row>
    <row r="28" spans="2:3" x14ac:dyDescent="0.25">
      <c r="C28" s="79"/>
    </row>
    <row r="29" spans="2:3" x14ac:dyDescent="0.25">
      <c r="C29" s="79" t="s">
        <v>21</v>
      </c>
    </row>
    <row r="30" spans="2:3" x14ac:dyDescent="0.25">
      <c r="C30" s="81"/>
    </row>
    <row r="31" spans="2:3" x14ac:dyDescent="0.25">
      <c r="C31" s="79" t="s">
        <v>25</v>
      </c>
    </row>
    <row r="32" spans="2:3" x14ac:dyDescent="0.25">
      <c r="C32" s="81"/>
    </row>
    <row r="33" spans="2:4" x14ac:dyDescent="0.25">
      <c r="C33" s="79" t="s">
        <v>164</v>
      </c>
    </row>
    <row r="34" spans="2:4" x14ac:dyDescent="0.25">
      <c r="C34" s="81"/>
    </row>
    <row r="35" spans="2:4" x14ac:dyDescent="0.25">
      <c r="C35" s="79" t="s">
        <v>165</v>
      </c>
    </row>
    <row r="36" spans="2:4" x14ac:dyDescent="0.25">
      <c r="C36" s="81"/>
    </row>
    <row r="37" spans="2:4" x14ac:dyDescent="0.25">
      <c r="C37" s="79" t="s">
        <v>26</v>
      </c>
    </row>
    <row r="38" spans="2:4" x14ac:dyDescent="0.25">
      <c r="C38" s="81"/>
    </row>
    <row r="39" spans="2:4" ht="15.75" x14ac:dyDescent="0.25">
      <c r="B39" s="145" t="s">
        <v>166</v>
      </c>
    </row>
    <row r="40" spans="2:4" x14ac:dyDescent="0.25">
      <c r="C40" s="81"/>
    </row>
    <row r="41" spans="2:4" ht="15.75" x14ac:dyDescent="0.25">
      <c r="B41" s="30"/>
      <c r="D41" s="33"/>
    </row>
    <row r="42" spans="2:4" ht="15.75" x14ac:dyDescent="0.25">
      <c r="B42" s="30"/>
      <c r="D42" s="33"/>
    </row>
    <row r="43" spans="2:4" ht="15.75" x14ac:dyDescent="0.25">
      <c r="B43" s="30"/>
      <c r="D43" s="33"/>
    </row>
    <row r="44" spans="2:4" x14ac:dyDescent="0.25">
      <c r="D44" s="33"/>
    </row>
  </sheetData>
  <hyperlinks>
    <hyperlink ref="C13" location="Bakgrund!A1" display="Bakgrund"/>
    <hyperlink ref="C27" location="Blancolån!A1" display="Blancolån"/>
    <hyperlink ref="C35" location="Månadsöverskott!A1" display="Månadsöverskott"/>
    <hyperlink ref="C37" location="Stresstester!A1" display="Stresstester"/>
    <hyperlink ref="C15" location="'Svenska bolånetagare'!A1" display="Svenska bolånetagare"/>
    <hyperlink ref="C19" location="'Hushållens betalningsförmåga'!A1" display="Låntagarnas betalningsförmåga"/>
    <hyperlink ref="C25" location="Belåningsgrad!A1" display="Belåningsgrad"/>
    <hyperlink ref="B39" location="'Data över befintliga lån'!A1" display="Befintliga lån"/>
    <hyperlink ref="C29" location="Skuldkvot!A1" display="Skuldkvot"/>
    <hyperlink ref="C31" location="Amortering!A1" display="Amortering"/>
    <hyperlink ref="C33" location="'Ränte- och skuldbetalningskvot'!A1" display="Ränte- och skuldbetalningskvot"/>
    <hyperlink ref="C17" location="'Amorteringarna ökade kraftigt'!A1" display="Amorteringarna ökade kraftig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78"/>
  <sheetViews>
    <sheetView topLeftCell="A142" workbookViewId="0"/>
  </sheetViews>
  <sheetFormatPr defaultRowHeight="15" x14ac:dyDescent="0.25"/>
  <cols>
    <col min="1" max="15" width="9.140625" style="1"/>
    <col min="16" max="16" width="14.42578125" style="1" customWidth="1"/>
    <col min="17" max="17" width="17" style="1" customWidth="1"/>
    <col min="18" max="18" width="22.28515625" style="1" bestFit="1" customWidth="1"/>
    <col min="19" max="19" width="16" style="1" customWidth="1"/>
    <col min="20" max="20" width="14.140625" style="1" customWidth="1"/>
    <col min="21" max="16384" width="9.140625" style="1"/>
  </cols>
  <sheetData>
    <row r="1" spans="2:20" ht="15.75" x14ac:dyDescent="0.25">
      <c r="B1" s="4" t="s">
        <v>262</v>
      </c>
    </row>
    <row r="3" spans="2:20" ht="15.75" x14ac:dyDescent="0.25">
      <c r="B3" s="4" t="s">
        <v>255</v>
      </c>
    </row>
    <row r="4" spans="2:20" x14ac:dyDescent="0.25">
      <c r="B4" s="59" t="s">
        <v>12</v>
      </c>
    </row>
    <row r="5" spans="2:20" x14ac:dyDescent="0.25">
      <c r="B5" s="23" t="s">
        <v>29</v>
      </c>
    </row>
    <row r="6" spans="2:20" ht="30" x14ac:dyDescent="0.25">
      <c r="Q6" s="20" t="s">
        <v>88</v>
      </c>
      <c r="R6" s="104" t="s">
        <v>141</v>
      </c>
      <c r="S6" s="2" t="s">
        <v>144</v>
      </c>
      <c r="T6" s="2" t="s">
        <v>145</v>
      </c>
    </row>
    <row r="7" spans="2:20" x14ac:dyDescent="0.25">
      <c r="Q7" s="12" t="s">
        <v>2</v>
      </c>
      <c r="R7" s="99">
        <v>40.633390000000006</v>
      </c>
      <c r="S7" s="97">
        <v>1.99644</v>
      </c>
      <c r="T7" s="97">
        <v>2.4475199999999999</v>
      </c>
    </row>
    <row r="8" spans="2:20" x14ac:dyDescent="0.25">
      <c r="Q8" s="12" t="s">
        <v>67</v>
      </c>
      <c r="R8" s="99">
        <v>41.250709999999998</v>
      </c>
      <c r="S8" s="97">
        <v>2.0099800000000001</v>
      </c>
      <c r="T8" s="97">
        <v>1.11595</v>
      </c>
    </row>
    <row r="9" spans="2:20" x14ac:dyDescent="0.25">
      <c r="Q9" s="12" t="s">
        <v>89</v>
      </c>
      <c r="R9" s="99">
        <v>83.943870000000004</v>
      </c>
      <c r="S9" s="97">
        <v>3.7916400000000001</v>
      </c>
      <c r="T9" s="97">
        <v>1.2004600000000001</v>
      </c>
    </row>
    <row r="10" spans="2:20" x14ac:dyDescent="0.25">
      <c r="Q10" s="12" t="s">
        <v>90</v>
      </c>
      <c r="R10" s="99">
        <v>96.50421</v>
      </c>
      <c r="S10" s="97">
        <v>6.3842499999999998</v>
      </c>
      <c r="T10" s="97">
        <v>1.88514</v>
      </c>
    </row>
    <row r="11" spans="2:20" x14ac:dyDescent="0.25">
      <c r="Q11" s="12" t="s">
        <v>193</v>
      </c>
      <c r="R11" s="99">
        <v>98.801199999999994</v>
      </c>
      <c r="S11" s="97">
        <v>10.105359999999999</v>
      </c>
      <c r="T11" s="97">
        <v>3.42048</v>
      </c>
    </row>
    <row r="28" spans="2:20" ht="15.75" x14ac:dyDescent="0.25">
      <c r="B28" s="4" t="s">
        <v>256</v>
      </c>
    </row>
    <row r="29" spans="2:20" x14ac:dyDescent="0.25">
      <c r="B29" s="59" t="s">
        <v>57</v>
      </c>
    </row>
    <row r="30" spans="2:20" x14ac:dyDescent="0.25">
      <c r="B30" s="23" t="s">
        <v>29</v>
      </c>
    </row>
    <row r="31" spans="2:20" x14ac:dyDescent="0.25">
      <c r="Q31" s="98" t="s">
        <v>75</v>
      </c>
      <c r="R31" s="104" t="s">
        <v>141</v>
      </c>
      <c r="S31" s="2" t="s">
        <v>142</v>
      </c>
      <c r="T31" s="2" t="s">
        <v>143</v>
      </c>
    </row>
    <row r="32" spans="2:20" x14ac:dyDescent="0.25">
      <c r="Q32" s="70" t="s">
        <v>8</v>
      </c>
      <c r="R32" s="97">
        <v>73.638339999999999</v>
      </c>
      <c r="S32" s="97">
        <v>2.8597799999999998</v>
      </c>
      <c r="T32" s="97">
        <v>3.5971999999999995</v>
      </c>
    </row>
    <row r="33" spans="17:20" x14ac:dyDescent="0.25">
      <c r="Q33" s="70" t="s">
        <v>48</v>
      </c>
      <c r="R33" s="97">
        <v>76.3917</v>
      </c>
      <c r="S33" s="97">
        <v>3.46143</v>
      </c>
      <c r="T33" s="97">
        <v>1.7630400000000002</v>
      </c>
    </row>
    <row r="34" spans="17:20" x14ac:dyDescent="0.25">
      <c r="Q34" s="70" t="s">
        <v>76</v>
      </c>
      <c r="R34" s="97">
        <v>79.620109999999997</v>
      </c>
      <c r="S34" s="97">
        <v>4.5454499999999998</v>
      </c>
      <c r="T34" s="97">
        <v>1.4056900000000001</v>
      </c>
    </row>
    <row r="35" spans="17:20" x14ac:dyDescent="0.25">
      <c r="Q35" s="70" t="s">
        <v>77</v>
      </c>
      <c r="R35" s="97">
        <v>80.630129999999994</v>
      </c>
      <c r="S35" s="97">
        <v>5.6292300000000006</v>
      </c>
      <c r="T35" s="97">
        <v>1.24498</v>
      </c>
    </row>
    <row r="36" spans="17:20" x14ac:dyDescent="0.25">
      <c r="Q36" s="70" t="s">
        <v>78</v>
      </c>
      <c r="R36" s="97">
        <v>79.502880000000005</v>
      </c>
      <c r="S36" s="97">
        <v>6.40679</v>
      </c>
      <c r="T36" s="97">
        <v>1.1484100000000002</v>
      </c>
    </row>
    <row r="37" spans="17:20" x14ac:dyDescent="0.25">
      <c r="Q37" s="70" t="s">
        <v>79</v>
      </c>
      <c r="R37" s="97">
        <v>73.966480000000004</v>
      </c>
      <c r="S37" s="97">
        <v>6.5426599999999997</v>
      </c>
      <c r="T37" s="97">
        <v>1.0555399999999999</v>
      </c>
    </row>
    <row r="38" spans="17:20" x14ac:dyDescent="0.25">
      <c r="Q38" s="70" t="s">
        <v>190</v>
      </c>
      <c r="R38" s="97">
        <v>64.855069999999998</v>
      </c>
      <c r="S38" s="97">
        <v>6.2875500000000004</v>
      </c>
      <c r="T38" s="97">
        <v>1.0015400000000001</v>
      </c>
    </row>
    <row r="39" spans="17:20" x14ac:dyDescent="0.25">
      <c r="Q39" s="70"/>
      <c r="R39" s="3"/>
      <c r="S39" s="3"/>
      <c r="T39" s="3"/>
    </row>
    <row r="41" spans="17:20" x14ac:dyDescent="0.25">
      <c r="R41" s="97"/>
      <c r="S41" s="97"/>
      <c r="T41" s="97"/>
    </row>
    <row r="42" spans="17:20" x14ac:dyDescent="0.25">
      <c r="R42" s="97"/>
      <c r="S42" s="97"/>
      <c r="T42" s="97"/>
    </row>
    <row r="43" spans="17:20" x14ac:dyDescent="0.25">
      <c r="R43" s="97"/>
      <c r="S43" s="97"/>
      <c r="T43" s="97"/>
    </row>
    <row r="44" spans="17:20" x14ac:dyDescent="0.25">
      <c r="R44" s="97"/>
      <c r="S44" s="97"/>
      <c r="T44" s="97"/>
    </row>
    <row r="45" spans="17:20" x14ac:dyDescent="0.25">
      <c r="R45" s="97"/>
      <c r="S45" s="97"/>
      <c r="T45" s="97"/>
    </row>
    <row r="46" spans="17:20" x14ac:dyDescent="0.25">
      <c r="R46" s="97"/>
      <c r="S46" s="97"/>
      <c r="T46" s="97"/>
    </row>
    <row r="47" spans="17:20" x14ac:dyDescent="0.25">
      <c r="R47" s="97"/>
      <c r="S47" s="97"/>
      <c r="T47" s="97"/>
    </row>
    <row r="53" spans="2:20" ht="15.75" x14ac:dyDescent="0.25">
      <c r="B53" s="4" t="s">
        <v>257</v>
      </c>
    </row>
    <row r="54" spans="2:20" x14ac:dyDescent="0.25">
      <c r="B54" s="59" t="s">
        <v>57</v>
      </c>
    </row>
    <row r="55" spans="2:20" x14ac:dyDescent="0.25">
      <c r="B55" s="23" t="s">
        <v>29</v>
      </c>
    </row>
    <row r="56" spans="2:20" x14ac:dyDescent="0.25">
      <c r="Q56" s="2" t="s">
        <v>1</v>
      </c>
      <c r="R56" s="104" t="s">
        <v>141</v>
      </c>
      <c r="S56" s="2" t="s">
        <v>142</v>
      </c>
      <c r="T56" s="2" t="s">
        <v>143</v>
      </c>
    </row>
    <row r="57" spans="2:20" x14ac:dyDescent="0.25">
      <c r="Q57" s="164" t="s">
        <v>168</v>
      </c>
      <c r="R57" s="131">
        <v>92.484099999999998</v>
      </c>
      <c r="S57" s="131">
        <v>6.5690399999999993</v>
      </c>
      <c r="T57" s="131">
        <v>2.0100600000000002</v>
      </c>
    </row>
    <row r="58" spans="2:20" x14ac:dyDescent="0.25">
      <c r="Q58" s="164" t="s">
        <v>167</v>
      </c>
      <c r="R58" s="131">
        <v>81.300749999999994</v>
      </c>
      <c r="S58" s="131">
        <v>4.7810300000000003</v>
      </c>
      <c r="T58" s="131">
        <v>1.53996</v>
      </c>
    </row>
    <row r="59" spans="2:20" x14ac:dyDescent="0.25">
      <c r="Q59" s="164" t="s">
        <v>109</v>
      </c>
      <c r="R59" s="131">
        <v>71.143699999999995</v>
      </c>
      <c r="S59" s="131">
        <v>3.6567299999999996</v>
      </c>
      <c r="T59" s="131">
        <v>1.6905900000000003</v>
      </c>
    </row>
    <row r="60" spans="2:20" x14ac:dyDescent="0.25">
      <c r="Q60" s="164" t="s">
        <v>110</v>
      </c>
      <c r="R60" s="131">
        <v>46.245869999999996</v>
      </c>
      <c r="S60" s="131">
        <v>2.1411099999999998</v>
      </c>
      <c r="T60" s="131">
        <v>1.29366</v>
      </c>
    </row>
    <row r="61" spans="2:20" x14ac:dyDescent="0.25">
      <c r="R61" s="131"/>
      <c r="S61" s="131"/>
      <c r="T61" s="131"/>
    </row>
    <row r="62" spans="2:20" x14ac:dyDescent="0.25">
      <c r="R62" s="73"/>
      <c r="S62" s="73"/>
      <c r="T62" s="73"/>
    </row>
    <row r="63" spans="2:20" x14ac:dyDescent="0.25">
      <c r="R63" s="131"/>
      <c r="S63" s="131"/>
      <c r="T63" s="131"/>
    </row>
    <row r="64" spans="2:20" x14ac:dyDescent="0.25">
      <c r="R64" s="131"/>
      <c r="S64" s="131"/>
      <c r="T64" s="131"/>
    </row>
    <row r="65" spans="2:20" x14ac:dyDescent="0.25">
      <c r="R65" s="131"/>
      <c r="S65" s="131"/>
      <c r="T65" s="131"/>
    </row>
    <row r="66" spans="2:20" x14ac:dyDescent="0.25">
      <c r="R66" s="131"/>
      <c r="S66" s="131"/>
      <c r="T66" s="131"/>
    </row>
    <row r="78" spans="2:20" ht="15.75" x14ac:dyDescent="0.25">
      <c r="B78" s="4" t="s">
        <v>258</v>
      </c>
    </row>
    <row r="79" spans="2:20" x14ac:dyDescent="0.25">
      <c r="B79" s="59" t="s">
        <v>57</v>
      </c>
    </row>
    <row r="80" spans="2:20" x14ac:dyDescent="0.25">
      <c r="B80" s="23" t="s">
        <v>29</v>
      </c>
    </row>
    <row r="81" spans="17:20" x14ac:dyDescent="0.25">
      <c r="Q81" s="2" t="s">
        <v>20</v>
      </c>
      <c r="R81" s="104" t="s">
        <v>141</v>
      </c>
      <c r="S81" s="2" t="s">
        <v>142</v>
      </c>
      <c r="T81" s="2" t="s">
        <v>143</v>
      </c>
    </row>
    <row r="82" spans="17:20" x14ac:dyDescent="0.25">
      <c r="Q82" s="1" t="s">
        <v>3</v>
      </c>
      <c r="R82" s="97">
        <v>71.513469999999998</v>
      </c>
      <c r="S82" s="97">
        <v>4.4349699999999999</v>
      </c>
      <c r="T82" s="97">
        <v>1.15432</v>
      </c>
    </row>
    <row r="83" spans="17:20" x14ac:dyDescent="0.25">
      <c r="Q83" s="1" t="s">
        <v>4</v>
      </c>
      <c r="R83" s="97">
        <v>78.880409999999998</v>
      </c>
      <c r="S83" s="97">
        <v>4.9230999999999998</v>
      </c>
      <c r="T83" s="97">
        <v>1.5590299999999999</v>
      </c>
    </row>
    <row r="84" spans="17:20" x14ac:dyDescent="0.25">
      <c r="Q84" s="1" t="s">
        <v>5</v>
      </c>
      <c r="R84" s="97">
        <v>70.124309999999994</v>
      </c>
      <c r="S84" s="97">
        <v>4.7960200000000004</v>
      </c>
      <c r="T84" s="97">
        <v>1.11883</v>
      </c>
    </row>
    <row r="85" spans="17:20" x14ac:dyDescent="0.25">
      <c r="Q85" s="1" t="s">
        <v>6</v>
      </c>
      <c r="R85" s="97">
        <v>84.538129999999995</v>
      </c>
      <c r="S85" s="97">
        <v>4.4691400000000003</v>
      </c>
      <c r="T85" s="97">
        <v>2.2554099999999999</v>
      </c>
    </row>
    <row r="86" spans="17:20" x14ac:dyDescent="0.25">
      <c r="Q86" s="1" t="s">
        <v>56</v>
      </c>
      <c r="R86" s="97">
        <v>79.795400000000001</v>
      </c>
      <c r="S86" s="97">
        <v>4.5884099999999997</v>
      </c>
      <c r="T86" s="97">
        <v>1.6005499999999999</v>
      </c>
    </row>
    <row r="88" spans="17:20" x14ac:dyDescent="0.25">
      <c r="R88" s="70"/>
      <c r="S88" s="70"/>
      <c r="T88" s="70"/>
    </row>
    <row r="89" spans="17:20" x14ac:dyDescent="0.25">
      <c r="R89" s="70"/>
      <c r="S89" s="70"/>
      <c r="T89" s="70"/>
    </row>
    <row r="90" spans="17:20" x14ac:dyDescent="0.25">
      <c r="R90" s="70"/>
      <c r="S90" s="70"/>
      <c r="T90" s="70"/>
    </row>
    <row r="91" spans="17:20" x14ac:dyDescent="0.25">
      <c r="R91" s="70"/>
      <c r="S91" s="70"/>
      <c r="T91" s="70"/>
    </row>
    <row r="92" spans="17:20" x14ac:dyDescent="0.25">
      <c r="R92" s="70"/>
      <c r="S92" s="70"/>
      <c r="T92" s="70"/>
    </row>
    <row r="103" spans="2:20" ht="15.75" x14ac:dyDescent="0.25">
      <c r="B103" s="4" t="s">
        <v>263</v>
      </c>
    </row>
    <row r="104" spans="2:20" x14ac:dyDescent="0.25">
      <c r="B104" s="59" t="s">
        <v>57</v>
      </c>
    </row>
    <row r="105" spans="2:20" x14ac:dyDescent="0.25">
      <c r="B105" s="23" t="s">
        <v>29</v>
      </c>
    </row>
    <row r="106" spans="2:20" x14ac:dyDescent="0.25">
      <c r="B106" s="1" t="s">
        <v>114</v>
      </c>
      <c r="N106" s="2"/>
    </row>
    <row r="107" spans="2:20" x14ac:dyDescent="0.25">
      <c r="B107" s="1" t="s">
        <v>112</v>
      </c>
    </row>
    <row r="108" spans="2:20" x14ac:dyDescent="0.25">
      <c r="Q108" s="2" t="s">
        <v>73</v>
      </c>
      <c r="R108" s="104" t="s">
        <v>141</v>
      </c>
      <c r="S108" s="2" t="s">
        <v>142</v>
      </c>
      <c r="T108" s="2" t="s">
        <v>143</v>
      </c>
    </row>
    <row r="109" spans="2:20" x14ac:dyDescent="0.25">
      <c r="Q109" s="43">
        <v>1</v>
      </c>
      <c r="R109" s="97">
        <v>72.380949999999999</v>
      </c>
      <c r="S109" s="97">
        <v>4.84016</v>
      </c>
      <c r="T109" s="97">
        <v>2.0691000000000002</v>
      </c>
    </row>
    <row r="110" spans="2:20" x14ac:dyDescent="0.25">
      <c r="Q110" s="43">
        <v>2</v>
      </c>
      <c r="R110" s="97">
        <v>78.996870000000001</v>
      </c>
      <c r="S110" s="97">
        <v>5.6064099999999994</v>
      </c>
      <c r="T110" s="97">
        <v>1.93754</v>
      </c>
    </row>
    <row r="111" spans="2:20" x14ac:dyDescent="0.25">
      <c r="Q111" s="43">
        <v>3</v>
      </c>
      <c r="R111" s="97">
        <v>74.872399999999999</v>
      </c>
      <c r="S111" s="97">
        <v>5.2048100000000002</v>
      </c>
      <c r="T111" s="97">
        <v>1.65608</v>
      </c>
    </row>
    <row r="112" spans="2:20" x14ac:dyDescent="0.25">
      <c r="Q112" s="43">
        <v>4</v>
      </c>
      <c r="R112" s="97">
        <v>77.756289999999993</v>
      </c>
      <c r="S112" s="97">
        <v>4.8262299999999998</v>
      </c>
      <c r="T112" s="97">
        <v>1.71393</v>
      </c>
    </row>
    <row r="113" spans="17:20" x14ac:dyDescent="0.25">
      <c r="Q113" s="43">
        <v>5</v>
      </c>
      <c r="R113" s="97">
        <v>82.988689999999991</v>
      </c>
      <c r="S113" s="97">
        <v>4.9765999999999995</v>
      </c>
      <c r="T113" s="97">
        <v>1.8025099999999998</v>
      </c>
    </row>
    <row r="114" spans="17:20" x14ac:dyDescent="0.25">
      <c r="Q114" s="43">
        <v>6</v>
      </c>
      <c r="R114" s="97">
        <v>82.726569999999995</v>
      </c>
      <c r="S114" s="97">
        <v>4.6828399999999997</v>
      </c>
      <c r="T114" s="97">
        <v>1.71899</v>
      </c>
    </row>
    <row r="115" spans="17:20" x14ac:dyDescent="0.25">
      <c r="Q115" s="43">
        <v>7</v>
      </c>
      <c r="R115" s="97">
        <v>83.424549999999996</v>
      </c>
      <c r="S115" s="97">
        <v>4.5872200000000003</v>
      </c>
      <c r="T115" s="97">
        <v>1.59335</v>
      </c>
    </row>
    <row r="116" spans="17:20" x14ac:dyDescent="0.25">
      <c r="Q116" s="43">
        <v>8</v>
      </c>
      <c r="R116" s="97">
        <v>79.907439999999994</v>
      </c>
      <c r="S116" s="97">
        <v>4.2042700000000002</v>
      </c>
      <c r="T116" s="97">
        <v>1.4627299999999999</v>
      </c>
    </row>
    <row r="117" spans="17:20" x14ac:dyDescent="0.25">
      <c r="Q117" s="43">
        <v>9</v>
      </c>
      <c r="R117" s="97">
        <v>76.436340000000001</v>
      </c>
      <c r="S117" s="97">
        <v>3.9907199999999996</v>
      </c>
      <c r="T117" s="97">
        <v>1.2983199999999999</v>
      </c>
    </row>
    <row r="118" spans="17:20" x14ac:dyDescent="0.25">
      <c r="Q118" s="43">
        <v>10</v>
      </c>
      <c r="R118" s="97">
        <v>69.242720000000006</v>
      </c>
      <c r="S118" s="97">
        <v>3.3788999999999998</v>
      </c>
      <c r="T118" s="97">
        <v>1.2129799999999999</v>
      </c>
    </row>
    <row r="120" spans="17:20" x14ac:dyDescent="0.25">
      <c r="R120" s="97"/>
      <c r="S120" s="97"/>
      <c r="T120" s="97"/>
    </row>
    <row r="121" spans="17:20" x14ac:dyDescent="0.25">
      <c r="R121" s="97"/>
      <c r="S121" s="97"/>
      <c r="T121" s="97"/>
    </row>
    <row r="122" spans="17:20" x14ac:dyDescent="0.25">
      <c r="R122" s="97"/>
      <c r="S122" s="97"/>
      <c r="T122" s="97"/>
    </row>
    <row r="123" spans="17:20" x14ac:dyDescent="0.25">
      <c r="R123" s="97"/>
      <c r="S123" s="97"/>
      <c r="T123" s="97"/>
    </row>
    <row r="124" spans="17:20" x14ac:dyDescent="0.25">
      <c r="R124" s="97"/>
      <c r="S124" s="97"/>
      <c r="T124" s="97"/>
    </row>
    <row r="125" spans="17:20" x14ac:dyDescent="0.25">
      <c r="R125" s="97"/>
      <c r="S125" s="97"/>
      <c r="T125" s="97"/>
    </row>
    <row r="126" spans="17:20" x14ac:dyDescent="0.25">
      <c r="R126" s="97"/>
      <c r="S126" s="97"/>
      <c r="T126" s="97"/>
    </row>
    <row r="127" spans="17:20" x14ac:dyDescent="0.25">
      <c r="R127" s="97"/>
      <c r="S127" s="97"/>
      <c r="T127" s="97"/>
    </row>
    <row r="128" spans="17:20" x14ac:dyDescent="0.25">
      <c r="R128" s="97"/>
      <c r="S128" s="97"/>
      <c r="T128" s="97"/>
    </row>
    <row r="129" spans="2:22" x14ac:dyDescent="0.25">
      <c r="R129" s="97"/>
      <c r="S129" s="97"/>
      <c r="T129" s="97"/>
    </row>
    <row r="130" spans="2:22" ht="15.75" x14ac:dyDescent="0.25">
      <c r="B130" s="149" t="s">
        <v>195</v>
      </c>
      <c r="M130" s="43"/>
    </row>
    <row r="131" spans="2:22" x14ac:dyDescent="0.25">
      <c r="B131" s="1" t="s">
        <v>57</v>
      </c>
      <c r="M131" s="43"/>
    </row>
    <row r="132" spans="2:22" ht="16.5" customHeight="1" x14ac:dyDescent="0.25">
      <c r="B132" s="23" t="s">
        <v>29</v>
      </c>
      <c r="Q132" s="2" t="s">
        <v>259</v>
      </c>
    </row>
    <row r="133" spans="2:22" ht="30" x14ac:dyDescent="0.25">
      <c r="P133" s="191" t="s">
        <v>88</v>
      </c>
      <c r="Q133" s="2">
        <v>2011</v>
      </c>
      <c r="R133" s="2">
        <v>2012</v>
      </c>
      <c r="S133" s="162">
        <v>2013</v>
      </c>
      <c r="T133" s="2">
        <v>2014</v>
      </c>
      <c r="U133" s="2">
        <v>2015</v>
      </c>
      <c r="V133" s="2">
        <v>2016</v>
      </c>
    </row>
    <row r="134" spans="2:22" x14ac:dyDescent="0.25">
      <c r="P134" s="90" t="s">
        <v>2</v>
      </c>
      <c r="Q134" s="16">
        <v>1.54694</v>
      </c>
      <c r="R134" s="16">
        <v>1.63266</v>
      </c>
      <c r="S134" s="16">
        <v>1.6755300000000002</v>
      </c>
      <c r="T134" s="16">
        <v>1.8567799999999999</v>
      </c>
      <c r="U134" s="16">
        <v>1.8474600000000001</v>
      </c>
      <c r="V134" s="16">
        <v>1.99644</v>
      </c>
    </row>
    <row r="135" spans="2:22" x14ac:dyDescent="0.25">
      <c r="P135" s="91" t="s">
        <v>67</v>
      </c>
      <c r="Q135" s="16">
        <v>1.55915</v>
      </c>
      <c r="R135" s="16">
        <v>1.8156399999999999</v>
      </c>
      <c r="S135" s="16">
        <v>1.82961</v>
      </c>
      <c r="T135" s="16">
        <v>2.1116299999999999</v>
      </c>
      <c r="U135" s="16">
        <v>2.1105700000000001</v>
      </c>
      <c r="V135" s="16">
        <v>2.0099800000000001</v>
      </c>
    </row>
    <row r="136" spans="2:22" x14ac:dyDescent="0.25">
      <c r="P136" s="91" t="s">
        <v>89</v>
      </c>
      <c r="Q136" s="16">
        <v>1.3394599999999999</v>
      </c>
      <c r="R136" s="16">
        <v>1.73221</v>
      </c>
      <c r="S136" s="16">
        <v>1.7732299999999999</v>
      </c>
      <c r="T136" s="16">
        <v>2.0901700000000001</v>
      </c>
      <c r="U136" s="16">
        <v>2.3448699999999998</v>
      </c>
      <c r="V136" s="16">
        <v>3.7916400000000001</v>
      </c>
    </row>
    <row r="137" spans="2:22" x14ac:dyDescent="0.25">
      <c r="P137" s="91" t="s">
        <v>90</v>
      </c>
      <c r="Q137" s="16">
        <v>1.7691700000000001</v>
      </c>
      <c r="R137" s="16">
        <v>2.6330399999999998</v>
      </c>
      <c r="S137" s="16">
        <v>2.8864999999999998</v>
      </c>
      <c r="T137" s="16">
        <v>3.7085100000000004</v>
      </c>
      <c r="U137" s="16">
        <v>4.0823</v>
      </c>
      <c r="V137" s="16">
        <v>6.3842499999999998</v>
      </c>
    </row>
    <row r="138" spans="2:22" x14ac:dyDescent="0.25">
      <c r="P138" s="91" t="s">
        <v>189</v>
      </c>
      <c r="Q138" s="16">
        <v>4.06074</v>
      </c>
      <c r="R138" s="16">
        <v>5.8828800000000001</v>
      </c>
      <c r="S138" s="16">
        <v>6.9111599999999997</v>
      </c>
      <c r="T138" s="16">
        <v>7.7364899999999999</v>
      </c>
      <c r="U138" s="16">
        <v>7.5325500000000005</v>
      </c>
      <c r="V138" s="16">
        <v>10.105359999999999</v>
      </c>
    </row>
    <row r="139" spans="2:22" x14ac:dyDescent="0.25">
      <c r="P139" s="105" t="s">
        <v>0</v>
      </c>
      <c r="Q139" s="39">
        <v>1.7756000000000001</v>
      </c>
      <c r="R139" s="39">
        <v>2.4287900000000002</v>
      </c>
      <c r="S139" s="39">
        <v>2.6998799999999998</v>
      </c>
      <c r="T139" s="39">
        <v>3.1910099999999995</v>
      </c>
      <c r="U139" s="39">
        <v>3.3056500000000004</v>
      </c>
      <c r="V139" s="39">
        <v>4.6283599999999998</v>
      </c>
    </row>
    <row r="140" spans="2:22" x14ac:dyDescent="0.25">
      <c r="M140" s="43"/>
      <c r="Q140" s="16"/>
      <c r="R140" s="16"/>
      <c r="S140" s="16"/>
      <c r="T140" s="16"/>
      <c r="U140" s="16"/>
      <c r="V140" s="16"/>
    </row>
    <row r="141" spans="2:22" x14ac:dyDescent="0.25">
      <c r="M141" s="43"/>
      <c r="Q141" s="16"/>
      <c r="R141" s="16"/>
      <c r="S141" s="16"/>
      <c r="T141" s="16"/>
      <c r="U141" s="16"/>
      <c r="V141" s="16"/>
    </row>
    <row r="142" spans="2:22" x14ac:dyDescent="0.25">
      <c r="M142" s="43"/>
    </row>
    <row r="143" spans="2:22" x14ac:dyDescent="0.25">
      <c r="M143" s="43"/>
    </row>
    <row r="144" spans="2:22" x14ac:dyDescent="0.25">
      <c r="M144" s="43"/>
    </row>
    <row r="145" spans="2:22" x14ac:dyDescent="0.25">
      <c r="M145" s="43"/>
    </row>
    <row r="146" spans="2:22" x14ac:dyDescent="0.25">
      <c r="M146" s="43"/>
    </row>
    <row r="147" spans="2:22" x14ac:dyDescent="0.25">
      <c r="M147" s="43"/>
    </row>
    <row r="148" spans="2:22" x14ac:dyDescent="0.25">
      <c r="M148" s="43"/>
    </row>
    <row r="149" spans="2:22" x14ac:dyDescent="0.25">
      <c r="M149" s="43"/>
    </row>
    <row r="150" spans="2:22" x14ac:dyDescent="0.25">
      <c r="M150" s="43"/>
    </row>
    <row r="151" spans="2:22" x14ac:dyDescent="0.25">
      <c r="M151" s="43"/>
    </row>
    <row r="152" spans="2:22" x14ac:dyDescent="0.25">
      <c r="M152" s="43"/>
    </row>
    <row r="153" spans="2:22" x14ac:dyDescent="0.25">
      <c r="M153" s="43"/>
    </row>
    <row r="154" spans="2:22" ht="15.75" x14ac:dyDescent="0.25">
      <c r="B154" s="149" t="s">
        <v>196</v>
      </c>
      <c r="M154" s="43"/>
      <c r="O154" s="71"/>
      <c r="P154" s="12"/>
      <c r="Q154" s="12"/>
      <c r="R154" s="12"/>
      <c r="S154" s="12"/>
    </row>
    <row r="155" spans="2:22" x14ac:dyDescent="0.25">
      <c r="B155" s="59" t="s">
        <v>57</v>
      </c>
      <c r="M155" s="43"/>
      <c r="S155" s="12"/>
    </row>
    <row r="156" spans="2:22" x14ac:dyDescent="0.25">
      <c r="B156" s="23" t="s">
        <v>29</v>
      </c>
      <c r="M156" s="43"/>
      <c r="S156" s="12"/>
    </row>
    <row r="157" spans="2:22" x14ac:dyDescent="0.25">
      <c r="B157" s="12" t="s">
        <v>118</v>
      </c>
      <c r="C157" s="12"/>
      <c r="D157" s="12"/>
      <c r="E157" s="12"/>
      <c r="F157" s="12"/>
      <c r="G157" s="12"/>
      <c r="H157" s="12"/>
      <c r="I157" s="34"/>
      <c r="M157" s="43"/>
      <c r="S157" s="12"/>
    </row>
    <row r="158" spans="2:22" x14ac:dyDescent="0.25">
      <c r="Q158" s="2" t="s">
        <v>172</v>
      </c>
    </row>
    <row r="159" spans="2:22" ht="30" x14ac:dyDescent="0.25">
      <c r="P159" s="194" t="s">
        <v>75</v>
      </c>
      <c r="Q159" s="2">
        <v>2011</v>
      </c>
      <c r="R159" s="2">
        <v>2012</v>
      </c>
      <c r="S159" s="2">
        <v>2013</v>
      </c>
      <c r="T159" s="2">
        <v>2014</v>
      </c>
      <c r="U159" s="2">
        <v>2015</v>
      </c>
      <c r="V159" s="2">
        <v>2016</v>
      </c>
    </row>
    <row r="160" spans="2:22" x14ac:dyDescent="0.25">
      <c r="P160" s="164" t="s">
        <v>8</v>
      </c>
      <c r="Q160" s="205">
        <v>1.7935699999999999</v>
      </c>
      <c r="R160" s="205">
        <v>2.3955500000000001</v>
      </c>
      <c r="S160" s="205">
        <v>2.47525</v>
      </c>
      <c r="T160" s="205">
        <v>2.7946300000000002</v>
      </c>
      <c r="U160" s="205">
        <v>2.8906700000000001</v>
      </c>
      <c r="V160" s="205">
        <v>2.8597799999999998</v>
      </c>
    </row>
    <row r="161" spans="13:22" x14ac:dyDescent="0.25">
      <c r="P161" s="164" t="s">
        <v>48</v>
      </c>
      <c r="Q161" s="205">
        <v>1.7555100000000001</v>
      </c>
      <c r="R161" s="205">
        <v>2.3593900000000003</v>
      </c>
      <c r="S161" s="205">
        <v>2.4705499999999998</v>
      </c>
      <c r="T161" s="205">
        <v>2.9039700000000002</v>
      </c>
      <c r="U161" s="205">
        <v>2.9973900000000002</v>
      </c>
      <c r="V161" s="205">
        <v>3.46143</v>
      </c>
    </row>
    <row r="162" spans="13:22" x14ac:dyDescent="0.25">
      <c r="P162" s="164" t="s">
        <v>76</v>
      </c>
      <c r="Q162" s="205">
        <v>1.61117</v>
      </c>
      <c r="R162" s="205">
        <v>2.415</v>
      </c>
      <c r="S162" s="205">
        <v>2.7460900000000001</v>
      </c>
      <c r="T162" s="205">
        <v>3.1753000000000005</v>
      </c>
      <c r="U162" s="205">
        <v>3.2539400000000005</v>
      </c>
      <c r="V162" s="205">
        <v>4.5454499999999998</v>
      </c>
    </row>
    <row r="163" spans="13:22" x14ac:dyDescent="0.25">
      <c r="P163" s="164" t="s">
        <v>77</v>
      </c>
      <c r="Q163" s="205">
        <v>1.8431300000000002</v>
      </c>
      <c r="R163" s="205">
        <v>2.7695699999999999</v>
      </c>
      <c r="S163" s="205">
        <v>3.0246499999999998</v>
      </c>
      <c r="T163" s="205">
        <v>3.5196400000000003</v>
      </c>
      <c r="U163" s="205">
        <v>3.6220799999999995</v>
      </c>
      <c r="V163" s="205">
        <v>5.6292300000000006</v>
      </c>
    </row>
    <row r="164" spans="13:22" x14ac:dyDescent="0.25">
      <c r="P164" s="164" t="s">
        <v>78</v>
      </c>
      <c r="Q164" s="205">
        <v>1.9264900000000003</v>
      </c>
      <c r="R164" s="205">
        <v>2.5994900000000003</v>
      </c>
      <c r="S164" s="205">
        <v>3.1225800000000001</v>
      </c>
      <c r="T164" s="205">
        <v>3.78634</v>
      </c>
      <c r="U164" s="205">
        <v>3.8698399999999999</v>
      </c>
      <c r="V164" s="205">
        <v>6.40679</v>
      </c>
    </row>
    <row r="165" spans="13:22" x14ac:dyDescent="0.25">
      <c r="P165" s="164" t="s">
        <v>79</v>
      </c>
      <c r="Q165" s="205">
        <v>2.0876100000000002</v>
      </c>
      <c r="R165" s="205">
        <v>2.0165099999999998</v>
      </c>
      <c r="S165" s="205">
        <v>2.7528199999999998</v>
      </c>
      <c r="T165" s="205">
        <v>3.6214900000000001</v>
      </c>
      <c r="U165" s="205">
        <v>3.8102999999999998</v>
      </c>
      <c r="V165" s="205">
        <v>6.5426599999999997</v>
      </c>
    </row>
    <row r="166" spans="13:22" x14ac:dyDescent="0.25">
      <c r="P166" s="164" t="s">
        <v>190</v>
      </c>
      <c r="Q166" s="205">
        <v>2.3418299999999999</v>
      </c>
      <c r="R166" s="205">
        <v>1.6926600000000001</v>
      </c>
      <c r="S166" s="205">
        <v>2.86727</v>
      </c>
      <c r="T166" s="205">
        <v>3.42239</v>
      </c>
      <c r="U166" s="205">
        <v>3.2849599999999999</v>
      </c>
      <c r="V166" s="205">
        <v>6.2875500000000004</v>
      </c>
    </row>
    <row r="167" spans="13:22" x14ac:dyDescent="0.25">
      <c r="P167" s="105" t="s">
        <v>0</v>
      </c>
      <c r="Q167" s="39">
        <v>1.7756000000000001</v>
      </c>
      <c r="R167" s="39">
        <v>2.4287900000000002</v>
      </c>
      <c r="S167" s="39">
        <v>2.6998799999999998</v>
      </c>
      <c r="T167" s="39">
        <v>3.1910099999999995</v>
      </c>
      <c r="U167" s="39">
        <v>3.3056500000000004</v>
      </c>
      <c r="V167" s="39">
        <v>4.6283599999999998</v>
      </c>
    </row>
    <row r="168" spans="13:22" x14ac:dyDescent="0.25">
      <c r="M168" s="43"/>
    </row>
    <row r="169" spans="13:22" x14ac:dyDescent="0.25">
      <c r="M169" s="43"/>
      <c r="Q169" s="193"/>
      <c r="R169" s="193"/>
      <c r="S169" s="193"/>
      <c r="T169" s="193"/>
      <c r="U169" s="193"/>
      <c r="V169" s="193"/>
    </row>
    <row r="170" spans="13:22" x14ac:dyDescent="0.25">
      <c r="M170" s="43"/>
      <c r="Q170" s="193"/>
      <c r="R170" s="193"/>
      <c r="S170" s="193"/>
      <c r="T170" s="193"/>
      <c r="U170" s="193"/>
      <c r="V170" s="193"/>
    </row>
    <row r="171" spans="13:22" x14ac:dyDescent="0.25">
      <c r="M171" s="43"/>
      <c r="Q171" s="193"/>
      <c r="R171" s="193"/>
      <c r="S171" s="193"/>
      <c r="T171" s="193"/>
      <c r="U171" s="193"/>
      <c r="V171" s="193"/>
    </row>
    <row r="172" spans="13:22" x14ac:dyDescent="0.25">
      <c r="M172" s="43"/>
      <c r="Q172" s="193"/>
      <c r="R172" s="193"/>
      <c r="S172" s="193"/>
      <c r="T172" s="193"/>
      <c r="U172" s="193"/>
      <c r="V172" s="193"/>
    </row>
    <row r="173" spans="13:22" x14ac:dyDescent="0.25">
      <c r="M173" s="43"/>
      <c r="Q173" s="193"/>
      <c r="R173" s="193"/>
      <c r="S173" s="193"/>
      <c r="T173" s="193"/>
      <c r="U173" s="193"/>
      <c r="V173" s="193"/>
    </row>
    <row r="174" spans="13:22" x14ac:dyDescent="0.25">
      <c r="M174" s="43"/>
      <c r="Q174" s="193"/>
      <c r="R174" s="193"/>
      <c r="S174" s="193"/>
      <c r="T174" s="193"/>
      <c r="U174" s="193"/>
      <c r="V174" s="193"/>
    </row>
    <row r="175" spans="13:22" x14ac:dyDescent="0.25">
      <c r="M175" s="43"/>
      <c r="Q175" s="193"/>
      <c r="R175" s="193"/>
      <c r="S175" s="193"/>
      <c r="T175" s="193"/>
      <c r="U175" s="193"/>
      <c r="V175" s="193"/>
    </row>
    <row r="176" spans="13:22" x14ac:dyDescent="0.25">
      <c r="M176" s="43"/>
    </row>
    <row r="177" spans="13:16" x14ac:dyDescent="0.25">
      <c r="M177" s="43"/>
    </row>
    <row r="178" spans="13:16" x14ac:dyDescent="0.25">
      <c r="M178" s="43"/>
      <c r="O178" s="12"/>
      <c r="P178" s="1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15"/>
  <sheetViews>
    <sheetView topLeftCell="A103" workbookViewId="0">
      <selection activeCell="Q131" sqref="Q131"/>
    </sheetView>
  </sheetViews>
  <sheetFormatPr defaultRowHeight="15" x14ac:dyDescent="0.25"/>
  <cols>
    <col min="1" max="13" width="9.140625" style="6"/>
    <col min="14" max="14" width="18.140625" style="141" customWidth="1"/>
    <col min="15" max="15" width="17.85546875" style="134" bestFit="1" customWidth="1"/>
    <col min="16" max="16" width="18.7109375" style="134" customWidth="1"/>
    <col min="17" max="17" width="19.28515625" style="6" bestFit="1" customWidth="1"/>
    <col min="18" max="22" width="10.5703125" style="6" bestFit="1" customWidth="1"/>
    <col min="23" max="16384" width="9.140625" style="6"/>
  </cols>
  <sheetData>
    <row r="1" spans="1:23" ht="15.75" x14ac:dyDescent="0.25">
      <c r="A1" s="82"/>
      <c r="B1" s="4" t="s">
        <v>18</v>
      </c>
    </row>
    <row r="3" spans="1:23" ht="15.75" x14ac:dyDescent="0.25">
      <c r="B3" s="22" t="s">
        <v>277</v>
      </c>
    </row>
    <row r="4" spans="1:23" x14ac:dyDescent="0.25">
      <c r="B4" s="132" t="s">
        <v>12</v>
      </c>
      <c r="O4" s="140"/>
      <c r="P4" s="140"/>
    </row>
    <row r="5" spans="1:23" x14ac:dyDescent="0.25">
      <c r="B5" s="23" t="s">
        <v>29</v>
      </c>
      <c r="J5" s="1"/>
      <c r="O5" s="140"/>
    </row>
    <row r="6" spans="1:23" x14ac:dyDescent="0.25">
      <c r="B6" s="96" t="s">
        <v>127</v>
      </c>
      <c r="L6" s="7"/>
      <c r="O6" s="140"/>
      <c r="P6" s="140"/>
      <c r="Q6" s="7"/>
      <c r="R6" s="7"/>
    </row>
    <row r="7" spans="1:23" x14ac:dyDescent="0.25">
      <c r="B7" s="1" t="s">
        <v>126</v>
      </c>
      <c r="P7" s="135"/>
      <c r="Q7" s="21"/>
      <c r="R7" s="3"/>
    </row>
    <row r="8" spans="1:23" x14ac:dyDescent="0.25">
      <c r="B8" s="1"/>
      <c r="P8" s="135"/>
      <c r="Q8" s="21"/>
      <c r="R8" s="3"/>
    </row>
    <row r="9" spans="1:23" x14ac:dyDescent="0.25">
      <c r="P9" s="135"/>
      <c r="Q9" s="21"/>
      <c r="R9" s="3"/>
    </row>
    <row r="10" spans="1:23" x14ac:dyDescent="0.25">
      <c r="N10" s="138"/>
      <c r="O10" s="140"/>
      <c r="P10" s="140"/>
      <c r="Q10" s="7"/>
      <c r="R10" s="7"/>
      <c r="S10" s="7"/>
      <c r="T10" s="7"/>
      <c r="U10" s="7"/>
      <c r="V10" s="7"/>
      <c r="W10" s="7"/>
    </row>
    <row r="11" spans="1:23" ht="30" x14ac:dyDescent="0.25">
      <c r="N11" s="6"/>
      <c r="O11" s="137" t="s">
        <v>88</v>
      </c>
      <c r="P11" s="237" t="s">
        <v>24</v>
      </c>
      <c r="Q11" s="238" t="s">
        <v>125</v>
      </c>
      <c r="R11" s="133"/>
      <c r="S11" s="133"/>
      <c r="T11" s="133"/>
      <c r="U11" s="133"/>
      <c r="V11" s="133"/>
      <c r="W11" s="133"/>
    </row>
    <row r="12" spans="1:23" x14ac:dyDescent="0.25">
      <c r="N12" s="6"/>
      <c r="O12" s="141" t="s">
        <v>2</v>
      </c>
      <c r="P12" s="236">
        <v>2.6869000000000001</v>
      </c>
      <c r="Q12" s="236">
        <v>4.6852999999999998</v>
      </c>
      <c r="R12" s="21"/>
      <c r="S12" s="21"/>
      <c r="T12" s="21"/>
      <c r="U12" s="21"/>
      <c r="V12" s="21"/>
    </row>
    <row r="13" spans="1:23" x14ac:dyDescent="0.25">
      <c r="N13" s="6"/>
      <c r="O13" s="141" t="s">
        <v>67</v>
      </c>
      <c r="P13" s="236">
        <v>3.9451700000000001</v>
      </c>
      <c r="Q13" s="236">
        <v>5.9664099999999998</v>
      </c>
      <c r="R13" s="21"/>
      <c r="S13" s="21"/>
      <c r="T13" s="21"/>
      <c r="U13" s="21"/>
      <c r="V13" s="21"/>
    </row>
    <row r="14" spans="1:23" x14ac:dyDescent="0.25">
      <c r="N14" s="6"/>
      <c r="O14" s="141" t="s">
        <v>89</v>
      </c>
      <c r="P14" s="236">
        <v>4.7634100000000004</v>
      </c>
      <c r="Q14" s="236">
        <v>8.5695999999999994</v>
      </c>
      <c r="R14" s="21"/>
      <c r="S14" s="21"/>
      <c r="T14" s="21"/>
      <c r="U14" s="21"/>
      <c r="V14" s="21"/>
    </row>
    <row r="15" spans="1:23" x14ac:dyDescent="0.25">
      <c r="N15" s="6"/>
      <c r="O15" s="141" t="s">
        <v>90</v>
      </c>
      <c r="P15" s="236">
        <v>4.8487799999999996</v>
      </c>
      <c r="Q15" s="236">
        <v>11.230700000000001</v>
      </c>
      <c r="R15" s="21"/>
      <c r="S15" s="21"/>
      <c r="T15" s="21"/>
      <c r="U15" s="21"/>
      <c r="V15" s="21"/>
    </row>
    <row r="16" spans="1:23" x14ac:dyDescent="0.25">
      <c r="N16" s="6"/>
      <c r="O16" s="141" t="s">
        <v>189</v>
      </c>
      <c r="P16" s="236">
        <v>5.2120300000000004</v>
      </c>
      <c r="Q16" s="236">
        <v>15.3179</v>
      </c>
      <c r="R16" s="21"/>
      <c r="S16" s="21"/>
      <c r="T16" s="21"/>
      <c r="U16" s="21"/>
      <c r="V16" s="21"/>
    </row>
    <row r="29" spans="2:20" ht="15.75" x14ac:dyDescent="0.25">
      <c r="B29" s="22" t="s">
        <v>278</v>
      </c>
    </row>
    <row r="30" spans="2:20" x14ac:dyDescent="0.25">
      <c r="B30" s="132" t="s">
        <v>12</v>
      </c>
    </row>
    <row r="31" spans="2:20" x14ac:dyDescent="0.25">
      <c r="B31" s="23" t="s">
        <v>29</v>
      </c>
      <c r="J31" s="1"/>
    </row>
    <row r="32" spans="2:20" ht="15.75" x14ac:dyDescent="0.25">
      <c r="B32" s="22"/>
      <c r="O32" s="140"/>
      <c r="P32" s="140"/>
      <c r="Q32" s="7"/>
      <c r="R32" s="7"/>
      <c r="S32" s="7"/>
      <c r="T32" s="7"/>
    </row>
    <row r="33" spans="14:20" x14ac:dyDescent="0.25">
      <c r="N33" s="6"/>
      <c r="O33" s="106" t="s">
        <v>75</v>
      </c>
      <c r="P33" s="237" t="s">
        <v>24</v>
      </c>
      <c r="Q33" s="238" t="s">
        <v>125</v>
      </c>
      <c r="R33" s="7"/>
      <c r="S33" s="7"/>
      <c r="T33" s="7"/>
    </row>
    <row r="34" spans="14:20" x14ac:dyDescent="0.25">
      <c r="N34" s="6"/>
      <c r="O34" s="107" t="s">
        <v>8</v>
      </c>
      <c r="P34" s="236">
        <v>1.31362</v>
      </c>
      <c r="Q34" s="236">
        <v>4.1766399999999999</v>
      </c>
      <c r="R34" s="21"/>
      <c r="S34" s="21"/>
      <c r="T34" s="21"/>
    </row>
    <row r="35" spans="14:20" x14ac:dyDescent="0.25">
      <c r="N35" s="6"/>
      <c r="O35" s="107" t="s">
        <v>48</v>
      </c>
      <c r="P35" s="236">
        <v>2.81298</v>
      </c>
      <c r="Q35" s="236">
        <v>6.2887399999999998</v>
      </c>
      <c r="R35" s="21"/>
      <c r="S35" s="21"/>
      <c r="T35" s="21"/>
    </row>
    <row r="36" spans="14:20" x14ac:dyDescent="0.25">
      <c r="N36" s="6"/>
      <c r="O36" s="107" t="s">
        <v>13</v>
      </c>
      <c r="P36" s="236">
        <v>4.3063900000000004</v>
      </c>
      <c r="Q36" s="236">
        <v>8.8498199999999994</v>
      </c>
      <c r="R36" s="21"/>
      <c r="S36" s="21"/>
      <c r="T36" s="21"/>
    </row>
    <row r="37" spans="14:20" x14ac:dyDescent="0.25">
      <c r="N37" s="6"/>
      <c r="O37" s="107" t="s">
        <v>14</v>
      </c>
      <c r="P37" s="236">
        <v>5.7334699999999996</v>
      </c>
      <c r="Q37" s="236">
        <v>11.366099999999999</v>
      </c>
      <c r="R37" s="21"/>
      <c r="S37" s="21"/>
      <c r="T37" s="21"/>
    </row>
    <row r="38" spans="14:20" x14ac:dyDescent="0.25">
      <c r="N38" s="6"/>
      <c r="O38" s="107" t="s">
        <v>15</v>
      </c>
      <c r="P38" s="236">
        <v>6.9942299999999999</v>
      </c>
      <c r="Q38" s="236">
        <v>13.401</v>
      </c>
      <c r="R38" s="21"/>
      <c r="S38" s="21"/>
      <c r="T38" s="21"/>
    </row>
    <row r="39" spans="14:20" x14ac:dyDescent="0.25">
      <c r="N39" s="6"/>
      <c r="O39" s="107" t="s">
        <v>16</v>
      </c>
      <c r="P39" s="236">
        <v>8.4395600000000002</v>
      </c>
      <c r="Q39" s="236">
        <v>15.0007</v>
      </c>
      <c r="R39" s="21"/>
      <c r="S39" s="21"/>
      <c r="T39" s="21"/>
    </row>
    <row r="40" spans="14:20" x14ac:dyDescent="0.25">
      <c r="N40" s="6"/>
      <c r="O40" s="136" t="s">
        <v>190</v>
      </c>
      <c r="P40" s="236">
        <v>11.437799999999999</v>
      </c>
      <c r="Q40" s="236">
        <v>17.725300000000001</v>
      </c>
      <c r="R40" s="21"/>
      <c r="S40" s="21"/>
      <c r="T40" s="21"/>
    </row>
    <row r="41" spans="14:20" x14ac:dyDescent="0.25">
      <c r="P41" s="142"/>
    </row>
    <row r="52" spans="2:17" x14ac:dyDescent="0.25">
      <c r="E52" s="1"/>
    </row>
    <row r="54" spans="2:17" ht="15.75" x14ac:dyDescent="0.25">
      <c r="B54" s="22" t="s">
        <v>279</v>
      </c>
    </row>
    <row r="55" spans="2:17" x14ac:dyDescent="0.25">
      <c r="B55" s="132" t="s">
        <v>12</v>
      </c>
    </row>
    <row r="56" spans="2:17" x14ac:dyDescent="0.25">
      <c r="B56" s="23" t="s">
        <v>29</v>
      </c>
      <c r="J56" s="1"/>
    </row>
    <row r="57" spans="2:17" x14ac:dyDescent="0.25">
      <c r="B57" s="6" t="s">
        <v>272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</row>
    <row r="58" spans="2:17" x14ac:dyDescent="0.25">
      <c r="B58" s="34" t="s">
        <v>273</v>
      </c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6"/>
      <c r="O58" s="138" t="s">
        <v>73</v>
      </c>
      <c r="P58" s="133" t="s">
        <v>24</v>
      </c>
      <c r="Q58" s="235" t="s">
        <v>125</v>
      </c>
    </row>
    <row r="59" spans="2:17" x14ac:dyDescent="0.25">
      <c r="N59" s="6"/>
      <c r="O59" s="141">
        <v>1</v>
      </c>
      <c r="P59" s="239">
        <v>4.19773</v>
      </c>
      <c r="Q59" s="239">
        <v>9.0378900000000009</v>
      </c>
    </row>
    <row r="60" spans="2:17" x14ac:dyDescent="0.25">
      <c r="N60" s="6"/>
      <c r="O60" s="141">
        <v>2</v>
      </c>
      <c r="P60" s="239">
        <v>4.7103700000000002</v>
      </c>
      <c r="Q60" s="239">
        <v>10.316800000000001</v>
      </c>
    </row>
    <row r="61" spans="2:17" x14ac:dyDescent="0.25">
      <c r="N61" s="6"/>
      <c r="O61" s="141">
        <v>3</v>
      </c>
      <c r="P61" s="239">
        <v>4.78146</v>
      </c>
      <c r="Q61" s="239">
        <v>9.9990299999999994</v>
      </c>
    </row>
    <row r="62" spans="2:17" x14ac:dyDescent="0.25">
      <c r="N62" s="6"/>
      <c r="O62" s="141">
        <v>4</v>
      </c>
      <c r="P62" s="239">
        <v>4.64412</v>
      </c>
      <c r="Q62" s="239">
        <v>9.4977400000000003</v>
      </c>
    </row>
    <row r="63" spans="2:17" x14ac:dyDescent="0.25">
      <c r="N63" s="6"/>
      <c r="O63" s="141">
        <v>5</v>
      </c>
      <c r="P63" s="239">
        <v>4.3296200000000002</v>
      </c>
      <c r="Q63" s="239">
        <v>9.3105700000000002</v>
      </c>
    </row>
    <row r="64" spans="2:17" x14ac:dyDescent="0.25">
      <c r="N64" s="6"/>
      <c r="O64" s="141">
        <v>6</v>
      </c>
      <c r="P64" s="239">
        <v>4.3414700000000002</v>
      </c>
      <c r="Q64" s="239">
        <v>9.0234000000000005</v>
      </c>
    </row>
    <row r="65" spans="2:17" x14ac:dyDescent="0.25">
      <c r="N65" s="6"/>
      <c r="O65" s="141">
        <v>7</v>
      </c>
      <c r="P65" s="239">
        <v>4.3868099999999997</v>
      </c>
      <c r="Q65" s="239">
        <v>8.9771300000000007</v>
      </c>
    </row>
    <row r="66" spans="2:17" x14ac:dyDescent="0.25">
      <c r="N66" s="6"/>
      <c r="O66" s="141">
        <v>8</v>
      </c>
      <c r="P66" s="239">
        <v>4.4096900000000003</v>
      </c>
      <c r="Q66" s="239">
        <v>8.6139700000000001</v>
      </c>
    </row>
    <row r="67" spans="2:17" x14ac:dyDescent="0.25">
      <c r="N67" s="6"/>
      <c r="O67" s="141">
        <v>9</v>
      </c>
      <c r="P67" s="239">
        <v>4.53111</v>
      </c>
      <c r="Q67" s="239">
        <v>8.5154999999999994</v>
      </c>
    </row>
    <row r="68" spans="2:17" x14ac:dyDescent="0.25">
      <c r="N68" s="6"/>
      <c r="O68" s="141">
        <v>10</v>
      </c>
      <c r="P68" s="239">
        <v>4.6507699999999996</v>
      </c>
      <c r="Q68" s="239">
        <v>8.0308200000000003</v>
      </c>
    </row>
    <row r="80" spans="2:17" ht="15.75" x14ac:dyDescent="0.25">
      <c r="B80" s="22" t="s">
        <v>281</v>
      </c>
    </row>
    <row r="81" spans="2:17" x14ac:dyDescent="0.25">
      <c r="B81" s="132" t="s">
        <v>12</v>
      </c>
    </row>
    <row r="82" spans="2:17" x14ac:dyDescent="0.25">
      <c r="B82" s="23" t="s">
        <v>29</v>
      </c>
      <c r="J82" s="1"/>
    </row>
    <row r="83" spans="2:17" x14ac:dyDescent="0.25">
      <c r="N83" s="6"/>
      <c r="O83" s="6"/>
      <c r="P83" s="6"/>
    </row>
    <row r="84" spans="2:17" x14ac:dyDescent="0.25">
      <c r="N84" s="6"/>
      <c r="O84" s="138" t="s">
        <v>1</v>
      </c>
      <c r="P84" s="133" t="s">
        <v>24</v>
      </c>
      <c r="Q84" s="235" t="s">
        <v>125</v>
      </c>
    </row>
    <row r="85" spans="2:17" x14ac:dyDescent="0.25">
      <c r="N85" s="6"/>
      <c r="O85" s="141" t="s">
        <v>179</v>
      </c>
      <c r="P85" s="236">
        <v>4.6618500000000003</v>
      </c>
      <c r="Q85" s="236">
        <v>11.23</v>
      </c>
    </row>
    <row r="86" spans="2:17" x14ac:dyDescent="0.25">
      <c r="N86" s="6"/>
      <c r="O86" s="141" t="s">
        <v>167</v>
      </c>
      <c r="P86" s="236">
        <v>4.6904899999999996</v>
      </c>
      <c r="Q86" s="236">
        <v>9.4706499999999991</v>
      </c>
    </row>
    <row r="87" spans="2:17" x14ac:dyDescent="0.25">
      <c r="N87" s="6"/>
      <c r="O87" s="141" t="s">
        <v>109</v>
      </c>
      <c r="P87" s="236">
        <v>4.2508600000000003</v>
      </c>
      <c r="Q87" s="236">
        <v>7.9321999999999999</v>
      </c>
    </row>
    <row r="88" spans="2:17" x14ac:dyDescent="0.25">
      <c r="O88" s="141" t="s">
        <v>110</v>
      </c>
      <c r="P88" s="236">
        <v>3.8013599999999999</v>
      </c>
      <c r="Q88" s="236">
        <v>5.9424799999999998</v>
      </c>
    </row>
    <row r="104" spans="2:17" ht="15.75" x14ac:dyDescent="0.25">
      <c r="B104" s="22" t="s">
        <v>280</v>
      </c>
    </row>
    <row r="105" spans="2:17" x14ac:dyDescent="0.25">
      <c r="B105" s="132" t="s">
        <v>12</v>
      </c>
    </row>
    <row r="106" spans="2:17" x14ac:dyDescent="0.25">
      <c r="B106" s="23" t="s">
        <v>29</v>
      </c>
      <c r="J106" s="1"/>
    </row>
    <row r="108" spans="2:17" x14ac:dyDescent="0.25">
      <c r="N108" s="6"/>
      <c r="O108" s="138" t="s">
        <v>20</v>
      </c>
      <c r="P108" s="139" t="s">
        <v>24</v>
      </c>
      <c r="Q108" s="140" t="s">
        <v>125</v>
      </c>
    </row>
    <row r="109" spans="2:17" x14ac:dyDescent="0.25">
      <c r="N109" s="6"/>
      <c r="O109" s="141" t="s">
        <v>3</v>
      </c>
      <c r="P109" s="21">
        <v>4.8695199999999996</v>
      </c>
      <c r="Q109" s="21">
        <v>9.3044899999999995</v>
      </c>
    </row>
    <row r="110" spans="2:17" x14ac:dyDescent="0.25">
      <c r="N110" s="6"/>
      <c r="O110" s="141" t="s">
        <v>4</v>
      </c>
      <c r="P110" s="21">
        <v>4.4188599999999996</v>
      </c>
      <c r="Q110" s="21">
        <v>9.3669799999999999</v>
      </c>
    </row>
    <row r="111" spans="2:17" x14ac:dyDescent="0.25">
      <c r="N111" s="6"/>
      <c r="O111" s="141" t="s">
        <v>5</v>
      </c>
      <c r="P111" s="21">
        <v>5.5573800000000002</v>
      </c>
      <c r="Q111" s="21">
        <v>10.3607</v>
      </c>
    </row>
    <row r="112" spans="2:17" x14ac:dyDescent="0.25">
      <c r="N112" s="6"/>
      <c r="O112" s="141" t="s">
        <v>6</v>
      </c>
      <c r="P112" s="21">
        <v>3.6174200000000001</v>
      </c>
      <c r="Q112" s="21">
        <v>8.0888100000000005</v>
      </c>
    </row>
    <row r="113" spans="14:17" x14ac:dyDescent="0.25">
      <c r="N113" s="6"/>
      <c r="O113" s="141" t="s">
        <v>56</v>
      </c>
      <c r="P113" s="21">
        <v>4.2763999999999998</v>
      </c>
      <c r="Q113" s="21">
        <v>8.8648199999999999</v>
      </c>
    </row>
    <row r="115" spans="14:17" x14ac:dyDescent="0.25">
      <c r="O115" s="135"/>
      <c r="P115" s="135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198"/>
  <sheetViews>
    <sheetView topLeftCell="A181" zoomScaleNormal="100" workbookViewId="0">
      <selection activeCell="N96" sqref="N96"/>
    </sheetView>
  </sheetViews>
  <sheetFormatPr defaultRowHeight="15" x14ac:dyDescent="0.25"/>
  <cols>
    <col min="1" max="12" width="9.140625" style="6"/>
    <col min="13" max="13" width="9.140625" style="6" customWidth="1"/>
    <col min="14" max="14" width="21.140625" style="184" customWidth="1"/>
    <col min="15" max="15" width="9.5703125" style="184" customWidth="1"/>
    <col min="16" max="16" width="9.42578125" style="175" customWidth="1"/>
    <col min="17" max="19" width="11.5703125" style="175" bestFit="1" customWidth="1"/>
    <col min="20" max="20" width="9.140625" style="175"/>
    <col min="21" max="16384" width="9.140625" style="6"/>
  </cols>
  <sheetData>
    <row r="1" spans="1:20" ht="15.75" x14ac:dyDescent="0.25">
      <c r="A1" s="82"/>
      <c r="B1" s="4" t="s">
        <v>18</v>
      </c>
      <c r="M1" s="141"/>
      <c r="N1" s="174"/>
      <c r="O1" s="174"/>
    </row>
    <row r="2" spans="1:20" x14ac:dyDescent="0.25">
      <c r="M2" s="141"/>
      <c r="N2" s="174"/>
      <c r="O2" s="174"/>
    </row>
    <row r="3" spans="1:20" ht="15.75" x14ac:dyDescent="0.25">
      <c r="B3" s="22" t="s">
        <v>146</v>
      </c>
      <c r="M3" s="176"/>
      <c r="N3" s="174"/>
      <c r="O3" s="174"/>
    </row>
    <row r="4" spans="1:20" x14ac:dyDescent="0.25">
      <c r="B4" s="132" t="s">
        <v>12</v>
      </c>
      <c r="M4" s="141"/>
      <c r="N4" s="174"/>
      <c r="O4" s="174"/>
      <c r="P4" s="177"/>
      <c r="Q4" s="177"/>
    </row>
    <row r="5" spans="1:20" x14ac:dyDescent="0.25">
      <c r="B5" s="23" t="s">
        <v>29</v>
      </c>
      <c r="J5" s="1"/>
      <c r="M5" s="141"/>
      <c r="N5" s="174"/>
      <c r="O5" s="174"/>
    </row>
    <row r="6" spans="1:20" x14ac:dyDescent="0.25">
      <c r="B6" s="1" t="s">
        <v>147</v>
      </c>
      <c r="L6" s="7"/>
      <c r="M6" s="141"/>
      <c r="N6" s="174"/>
      <c r="O6" s="174"/>
      <c r="S6" s="177"/>
    </row>
    <row r="7" spans="1:20" x14ac:dyDescent="0.25">
      <c r="M7" s="141"/>
      <c r="N7" s="174"/>
      <c r="O7" s="174"/>
      <c r="S7" s="3"/>
    </row>
    <row r="8" spans="1:20" x14ac:dyDescent="0.25">
      <c r="M8" s="141"/>
      <c r="N8" s="174"/>
      <c r="O8" s="174"/>
      <c r="Q8" s="2" t="s">
        <v>148</v>
      </c>
    </row>
    <row r="9" spans="1:20" x14ac:dyDescent="0.25">
      <c r="M9" s="141"/>
      <c r="N9" s="178" t="s">
        <v>88</v>
      </c>
      <c r="O9" s="177">
        <v>2011</v>
      </c>
      <c r="P9" s="177">
        <v>2012</v>
      </c>
      <c r="Q9" s="177">
        <v>2013</v>
      </c>
      <c r="R9" s="177">
        <v>2014</v>
      </c>
      <c r="S9" s="177">
        <v>2015</v>
      </c>
      <c r="T9" s="177">
        <v>2016</v>
      </c>
    </row>
    <row r="10" spans="1:20" x14ac:dyDescent="0.25">
      <c r="M10" s="141"/>
      <c r="N10" s="174" t="s">
        <v>2</v>
      </c>
      <c r="O10" s="179">
        <v>27.224999999999998</v>
      </c>
      <c r="P10" s="180">
        <v>34.600999999999999</v>
      </c>
      <c r="Q10" s="180">
        <v>31.441000000000003</v>
      </c>
      <c r="R10" s="180">
        <v>35.683999999999997</v>
      </c>
      <c r="S10" s="180">
        <v>37.470700000000001</v>
      </c>
      <c r="T10" s="180">
        <v>38.64</v>
      </c>
    </row>
    <row r="11" spans="1:20" x14ac:dyDescent="0.25">
      <c r="M11" s="141"/>
      <c r="N11" s="174" t="s">
        <v>67</v>
      </c>
      <c r="O11" s="179">
        <v>32.725000000000001</v>
      </c>
      <c r="P11" s="180">
        <v>35.784999999999997</v>
      </c>
      <c r="Q11" s="180">
        <v>35.913000000000004</v>
      </c>
      <c r="R11" s="180">
        <v>39.180999999999997</v>
      </c>
      <c r="S11" s="180">
        <v>41.619099999999996</v>
      </c>
      <c r="T11" s="180">
        <v>42.742999999999995</v>
      </c>
    </row>
    <row r="12" spans="1:20" x14ac:dyDescent="0.25">
      <c r="M12" s="141"/>
      <c r="N12" s="174" t="s">
        <v>89</v>
      </c>
      <c r="O12" s="179">
        <v>32.353999999999999</v>
      </c>
      <c r="P12" s="180">
        <v>35.429000000000002</v>
      </c>
      <c r="Q12" s="180">
        <v>37.058999999999997</v>
      </c>
      <c r="R12" s="180">
        <v>39.940999999999995</v>
      </c>
      <c r="S12" s="180">
        <v>42.361269999999998</v>
      </c>
      <c r="T12" s="180">
        <v>42.571999999999996</v>
      </c>
    </row>
    <row r="13" spans="1:20" x14ac:dyDescent="0.25">
      <c r="M13" s="141"/>
      <c r="N13" s="174" t="s">
        <v>90</v>
      </c>
      <c r="O13" s="179">
        <v>31.387999999999998</v>
      </c>
      <c r="P13" s="180">
        <v>34.677</v>
      </c>
      <c r="Q13" s="180">
        <v>33.778999999999996</v>
      </c>
      <c r="R13" s="180">
        <v>37.502000000000002</v>
      </c>
      <c r="S13" s="180">
        <v>39.076779999999999</v>
      </c>
      <c r="T13" s="180">
        <v>38.320999999999998</v>
      </c>
    </row>
    <row r="14" spans="1:20" x14ac:dyDescent="0.25">
      <c r="M14" s="141"/>
      <c r="N14" s="174" t="s">
        <v>189</v>
      </c>
      <c r="O14" s="179">
        <v>25.445</v>
      </c>
      <c r="P14" s="180">
        <v>31.344000000000001</v>
      </c>
      <c r="Q14" s="180">
        <v>26.91</v>
      </c>
      <c r="R14" s="180">
        <v>29.286000000000001</v>
      </c>
      <c r="S14" s="180">
        <v>31.914540000000002</v>
      </c>
      <c r="T14" s="180">
        <v>31.504999999999999</v>
      </c>
    </row>
    <row r="15" spans="1:20" x14ac:dyDescent="0.25">
      <c r="M15" s="141"/>
      <c r="N15" s="181"/>
      <c r="O15" s="181"/>
      <c r="P15" s="180"/>
      <c r="Q15" s="180"/>
      <c r="R15" s="180"/>
    </row>
    <row r="16" spans="1:20" x14ac:dyDescent="0.25">
      <c r="M16" s="141"/>
      <c r="N16" s="181"/>
      <c r="O16" s="181"/>
      <c r="P16" s="180"/>
      <c r="Q16" s="180"/>
      <c r="R16" s="180"/>
    </row>
    <row r="17" spans="1:22" x14ac:dyDescent="0.25">
      <c r="M17" s="141"/>
      <c r="N17" s="174"/>
      <c r="O17" s="174"/>
    </row>
    <row r="18" spans="1:22" x14ac:dyDescent="0.25">
      <c r="M18" s="141"/>
      <c r="N18" s="174"/>
      <c r="O18" s="174"/>
    </row>
    <row r="19" spans="1:22" x14ac:dyDescent="0.25">
      <c r="M19" s="141"/>
      <c r="N19" s="174"/>
      <c r="O19" s="174"/>
    </row>
    <row r="20" spans="1:22" x14ac:dyDescent="0.25">
      <c r="M20" s="141"/>
      <c r="N20" s="174"/>
      <c r="O20" s="174"/>
    </row>
    <row r="21" spans="1:22" x14ac:dyDescent="0.25">
      <c r="M21" s="141"/>
      <c r="N21" s="174"/>
      <c r="O21" s="174"/>
    </row>
    <row r="22" spans="1:22" x14ac:dyDescent="0.25">
      <c r="M22" s="141"/>
      <c r="N22" s="174"/>
      <c r="O22" s="174"/>
    </row>
    <row r="23" spans="1:22" x14ac:dyDescent="0.25">
      <c r="M23" s="141"/>
      <c r="N23" s="174"/>
      <c r="O23" s="174"/>
    </row>
    <row r="24" spans="1:22" x14ac:dyDescent="0.25">
      <c r="M24" s="141"/>
      <c r="N24" s="174"/>
      <c r="O24" s="174"/>
    </row>
    <row r="25" spans="1:22" x14ac:dyDescent="0.25">
      <c r="M25" s="141"/>
      <c r="N25" s="174"/>
      <c r="O25" s="174"/>
    </row>
    <row r="26" spans="1:22" s="175" customForma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41"/>
      <c r="N26" s="174"/>
      <c r="O26" s="174"/>
      <c r="U26" s="6"/>
      <c r="V26" s="6"/>
    </row>
    <row r="27" spans="1:22" s="175" customForma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41"/>
      <c r="N27" s="174"/>
      <c r="O27" s="174"/>
      <c r="U27" s="6"/>
      <c r="V27" s="6"/>
    </row>
    <row r="28" spans="1:22" s="175" customForma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41"/>
      <c r="N28" s="174"/>
      <c r="O28" s="174"/>
      <c r="U28" s="6"/>
      <c r="V28" s="6"/>
    </row>
    <row r="29" spans="1:22" s="175" customFormat="1" ht="15.75" x14ac:dyDescent="0.25">
      <c r="A29" s="6"/>
      <c r="B29" s="22" t="s">
        <v>146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141"/>
      <c r="N29" s="174"/>
      <c r="O29" s="174"/>
      <c r="U29" s="6"/>
      <c r="V29" s="6"/>
    </row>
    <row r="30" spans="1:22" s="175" customFormat="1" x14ac:dyDescent="0.25">
      <c r="A30" s="6"/>
      <c r="B30" s="132" t="s">
        <v>12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141"/>
      <c r="N30" s="174"/>
      <c r="O30" s="174"/>
      <c r="U30" s="6"/>
      <c r="V30" s="6"/>
    </row>
    <row r="31" spans="1:22" s="175" customFormat="1" x14ac:dyDescent="0.25">
      <c r="A31" s="6"/>
      <c r="B31" s="23" t="s">
        <v>29</v>
      </c>
      <c r="C31" s="6"/>
      <c r="D31" s="6"/>
      <c r="E31" s="6"/>
      <c r="F31" s="6"/>
      <c r="G31" s="6"/>
      <c r="H31" s="6"/>
      <c r="I31" s="6"/>
      <c r="J31" s="1"/>
      <c r="K31" s="6"/>
      <c r="L31" s="6"/>
      <c r="M31" s="141"/>
      <c r="N31" s="174"/>
      <c r="O31" s="174"/>
      <c r="U31" s="6"/>
      <c r="V31" s="6"/>
    </row>
    <row r="32" spans="1:22" s="175" customFormat="1" x14ac:dyDescent="0.25">
      <c r="A32" s="6"/>
      <c r="B32" s="6" t="s">
        <v>149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141"/>
      <c r="N32" s="174"/>
      <c r="O32" s="174"/>
      <c r="U32" s="6"/>
      <c r="V32" s="6"/>
    </row>
    <row r="33" spans="1:22" s="175" customForma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41"/>
      <c r="N33" s="174"/>
      <c r="O33" s="174"/>
      <c r="U33" s="6"/>
      <c r="V33" s="6"/>
    </row>
    <row r="34" spans="1:22" x14ac:dyDescent="0.25">
      <c r="M34" s="141"/>
      <c r="N34" s="174"/>
      <c r="O34" s="174"/>
      <c r="Q34" s="2" t="s">
        <v>148</v>
      </c>
    </row>
    <row r="35" spans="1:22" x14ac:dyDescent="0.25">
      <c r="M35" s="141"/>
      <c r="N35" s="178" t="s">
        <v>88</v>
      </c>
      <c r="O35" s="177">
        <v>2011</v>
      </c>
      <c r="P35" s="177">
        <v>2012</v>
      </c>
      <c r="Q35" s="177">
        <v>2013</v>
      </c>
      <c r="R35" s="177">
        <v>2014</v>
      </c>
      <c r="S35" s="177">
        <v>2015</v>
      </c>
      <c r="T35" s="177">
        <v>2016</v>
      </c>
    </row>
    <row r="36" spans="1:22" x14ac:dyDescent="0.25">
      <c r="M36" s="141"/>
      <c r="N36" s="174" t="s">
        <v>2</v>
      </c>
      <c r="O36" s="182">
        <v>25.302000000000003</v>
      </c>
      <c r="P36" s="143">
        <v>29.666999999999998</v>
      </c>
      <c r="Q36" s="183">
        <v>26.656999999999996</v>
      </c>
      <c r="R36" s="183">
        <v>29.659999999999997</v>
      </c>
      <c r="S36" s="3">
        <v>30.879839999999998</v>
      </c>
      <c r="T36" s="3">
        <v>31.530999999999999</v>
      </c>
    </row>
    <row r="37" spans="1:22" x14ac:dyDescent="0.25">
      <c r="M37" s="141"/>
      <c r="N37" s="174" t="s">
        <v>67</v>
      </c>
      <c r="O37" s="182">
        <v>28.082000000000001</v>
      </c>
      <c r="P37" s="143">
        <v>29.753</v>
      </c>
      <c r="Q37" s="183">
        <v>28.280999999999999</v>
      </c>
      <c r="R37" s="183">
        <v>30.103999999999999</v>
      </c>
      <c r="S37" s="3">
        <v>30.390460000000001</v>
      </c>
      <c r="T37" s="3">
        <v>30.758999999999997</v>
      </c>
    </row>
    <row r="38" spans="1:22" x14ac:dyDescent="0.25">
      <c r="M38" s="141"/>
      <c r="N38" s="174" t="s">
        <v>89</v>
      </c>
      <c r="O38" s="182">
        <v>25.646999999999998</v>
      </c>
      <c r="P38" s="143">
        <v>27.335999999999999</v>
      </c>
      <c r="Q38" s="183">
        <v>27.300999999999998</v>
      </c>
      <c r="R38" s="183">
        <v>27.871000000000002</v>
      </c>
      <c r="S38" s="3">
        <v>27.780529999999999</v>
      </c>
      <c r="T38" s="3">
        <v>29.482999999999997</v>
      </c>
    </row>
    <row r="39" spans="1:22" x14ac:dyDescent="0.25">
      <c r="M39" s="141"/>
      <c r="N39" s="174" t="s">
        <v>90</v>
      </c>
      <c r="O39" s="182">
        <v>24.541</v>
      </c>
      <c r="P39" s="143">
        <v>27.393000000000001</v>
      </c>
      <c r="Q39" s="183">
        <v>24.759</v>
      </c>
      <c r="R39" s="183">
        <v>26.839000000000002</v>
      </c>
      <c r="S39" s="3">
        <v>26.584829999999997</v>
      </c>
      <c r="T39" s="3">
        <v>28.744999999999997</v>
      </c>
    </row>
    <row r="40" spans="1:22" x14ac:dyDescent="0.25">
      <c r="M40" s="141"/>
      <c r="N40" s="174" t="s">
        <v>189</v>
      </c>
      <c r="O40" s="182">
        <v>21.760999999999999</v>
      </c>
      <c r="P40" s="143">
        <v>28.091000000000001</v>
      </c>
      <c r="Q40" s="183">
        <v>24.472999999999999</v>
      </c>
      <c r="R40" s="183">
        <v>25.523</v>
      </c>
      <c r="S40" s="3">
        <v>26.380510000000001</v>
      </c>
      <c r="T40" s="3">
        <v>28.483000000000004</v>
      </c>
    </row>
    <row r="41" spans="1:22" x14ac:dyDescent="0.25">
      <c r="O41" s="185"/>
      <c r="P41" s="43"/>
      <c r="Q41" s="44"/>
    </row>
    <row r="54" spans="2:20" ht="15.75" x14ac:dyDescent="0.25">
      <c r="B54" s="22" t="s">
        <v>150</v>
      </c>
    </row>
    <row r="55" spans="2:20" x14ac:dyDescent="0.25">
      <c r="B55" s="132" t="s">
        <v>12</v>
      </c>
    </row>
    <row r="56" spans="2:20" x14ac:dyDescent="0.25">
      <c r="B56" s="23" t="s">
        <v>29</v>
      </c>
      <c r="J56" s="1"/>
    </row>
    <row r="57" spans="2:20" x14ac:dyDescent="0.25">
      <c r="B57" s="1" t="s">
        <v>147</v>
      </c>
    </row>
    <row r="59" spans="2:20" x14ac:dyDescent="0.25">
      <c r="Q59" s="2" t="s">
        <v>148</v>
      </c>
    </row>
    <row r="60" spans="2:20" x14ac:dyDescent="0.25">
      <c r="N60" s="105" t="s">
        <v>75</v>
      </c>
      <c r="O60" s="177">
        <v>2011</v>
      </c>
      <c r="P60" s="177">
        <v>2012</v>
      </c>
      <c r="Q60" s="177">
        <v>2013</v>
      </c>
      <c r="R60" s="177">
        <v>2014</v>
      </c>
      <c r="S60" s="177">
        <v>2015</v>
      </c>
      <c r="T60" s="177">
        <v>2016</v>
      </c>
    </row>
    <row r="61" spans="2:20" x14ac:dyDescent="0.25">
      <c r="N61" s="43" t="s">
        <v>8</v>
      </c>
      <c r="O61" s="186">
        <v>37.984999999999999</v>
      </c>
      <c r="P61" s="180">
        <v>37.314</v>
      </c>
      <c r="Q61" s="180">
        <v>36.193999999999996</v>
      </c>
      <c r="R61" s="180">
        <v>37.292999999999999</v>
      </c>
      <c r="S61" s="180">
        <v>38.611429999999999</v>
      </c>
      <c r="T61" s="180">
        <v>39.606999999999999</v>
      </c>
    </row>
    <row r="62" spans="2:20" x14ac:dyDescent="0.25">
      <c r="N62" s="43" t="s">
        <v>48</v>
      </c>
      <c r="O62" s="186">
        <v>35.825000000000003</v>
      </c>
      <c r="P62" s="180">
        <v>35.265999999999998</v>
      </c>
      <c r="Q62" s="180">
        <v>34.805</v>
      </c>
      <c r="R62" s="180">
        <v>37.716999999999999</v>
      </c>
      <c r="S62" s="180">
        <v>39.638509999999997</v>
      </c>
      <c r="T62" s="180">
        <v>39.786000000000001</v>
      </c>
    </row>
    <row r="63" spans="2:20" x14ac:dyDescent="0.25">
      <c r="N63" s="43" t="s">
        <v>76</v>
      </c>
      <c r="O63" s="186">
        <v>33.338000000000001</v>
      </c>
      <c r="P63" s="180">
        <v>35.329000000000001</v>
      </c>
      <c r="Q63" s="180">
        <v>34.485999999999997</v>
      </c>
      <c r="R63" s="180">
        <v>38.131</v>
      </c>
      <c r="S63" s="180">
        <v>40.25779</v>
      </c>
      <c r="T63" s="180">
        <v>40.01</v>
      </c>
    </row>
    <row r="64" spans="2:20" x14ac:dyDescent="0.25">
      <c r="N64" s="43" t="s">
        <v>77</v>
      </c>
      <c r="O64" s="186">
        <v>27.291999999999998</v>
      </c>
      <c r="P64" s="180">
        <v>33.816000000000003</v>
      </c>
      <c r="Q64" s="180">
        <v>34.085999999999999</v>
      </c>
      <c r="R64" s="180">
        <v>38.472999999999999</v>
      </c>
      <c r="S64" s="180">
        <v>40.306280000000001</v>
      </c>
      <c r="T64" s="180">
        <v>39.78</v>
      </c>
    </row>
    <row r="65" spans="2:20" x14ac:dyDescent="0.25">
      <c r="N65" s="43" t="s">
        <v>78</v>
      </c>
      <c r="O65" s="186">
        <v>13.526</v>
      </c>
      <c r="P65" s="180">
        <v>33.463999999999999</v>
      </c>
      <c r="Q65" s="180">
        <v>34.028999999999996</v>
      </c>
      <c r="R65" s="180">
        <v>38.557000000000002</v>
      </c>
      <c r="S65" s="180">
        <v>41.070060000000005</v>
      </c>
      <c r="T65" s="180">
        <v>41.553000000000004</v>
      </c>
    </row>
    <row r="66" spans="2:20" x14ac:dyDescent="0.25">
      <c r="N66" s="43" t="s">
        <v>79</v>
      </c>
      <c r="O66" s="186"/>
      <c r="P66" s="180">
        <v>30.975999999999999</v>
      </c>
      <c r="Q66" s="180">
        <v>28.777000000000001</v>
      </c>
      <c r="R66" s="180">
        <v>36.652000000000001</v>
      </c>
      <c r="S66" s="180">
        <v>40.816319999999997</v>
      </c>
      <c r="T66" s="180">
        <v>42.637</v>
      </c>
    </row>
    <row r="67" spans="2:20" x14ac:dyDescent="0.25">
      <c r="N67" s="43" t="s">
        <v>190</v>
      </c>
      <c r="O67" s="186"/>
      <c r="P67" s="180">
        <v>21.402999999999999</v>
      </c>
      <c r="Q67" s="180">
        <v>10.516</v>
      </c>
      <c r="R67" s="180">
        <v>28.377000000000002</v>
      </c>
      <c r="S67" s="180">
        <v>36.071350000000002</v>
      </c>
      <c r="T67" s="180">
        <v>39.454999999999998</v>
      </c>
    </row>
    <row r="79" spans="2:20" ht="15.75" x14ac:dyDescent="0.25">
      <c r="B79" s="22" t="s">
        <v>150</v>
      </c>
    </row>
    <row r="80" spans="2:20" x14ac:dyDescent="0.25">
      <c r="B80" s="132" t="s">
        <v>12</v>
      </c>
    </row>
    <row r="81" spans="2:20" x14ac:dyDescent="0.25">
      <c r="B81" s="23" t="s">
        <v>29</v>
      </c>
      <c r="J81" s="1"/>
      <c r="Q81" s="2" t="s">
        <v>148</v>
      </c>
    </row>
    <row r="82" spans="2:20" x14ac:dyDescent="0.25">
      <c r="B82" s="6" t="s">
        <v>149</v>
      </c>
      <c r="N82" s="105" t="s">
        <v>75</v>
      </c>
      <c r="O82" s="113">
        <v>2011</v>
      </c>
      <c r="P82" s="177">
        <v>2012</v>
      </c>
      <c r="Q82" s="177">
        <v>2013</v>
      </c>
      <c r="R82" s="177">
        <v>2014</v>
      </c>
      <c r="S82" s="177">
        <v>2015</v>
      </c>
      <c r="T82" s="177">
        <v>2016</v>
      </c>
    </row>
    <row r="83" spans="2:20" x14ac:dyDescent="0.25">
      <c r="N83" s="43" t="s">
        <v>8</v>
      </c>
      <c r="O83" s="187">
        <v>37.874000000000002</v>
      </c>
      <c r="P83" s="180">
        <v>37.342999999999996</v>
      </c>
      <c r="Q83" s="180">
        <v>35.864000000000004</v>
      </c>
      <c r="R83" s="180">
        <v>36.793999999999997</v>
      </c>
      <c r="S83" s="180">
        <v>37.840360000000004</v>
      </c>
      <c r="T83" s="180">
        <v>38.756</v>
      </c>
    </row>
    <row r="84" spans="2:20" x14ac:dyDescent="0.25">
      <c r="N84" s="43" t="s">
        <v>48</v>
      </c>
      <c r="O84" s="187">
        <v>32.634</v>
      </c>
      <c r="P84" s="180">
        <v>32.04</v>
      </c>
      <c r="Q84" s="180">
        <v>30.686000000000003</v>
      </c>
      <c r="R84" s="180">
        <v>33.119</v>
      </c>
      <c r="S84" s="180">
        <v>34.225670000000001</v>
      </c>
      <c r="T84" s="180">
        <v>34.821999999999996</v>
      </c>
    </row>
    <row r="85" spans="2:20" x14ac:dyDescent="0.25">
      <c r="N85" s="43" t="s">
        <v>76</v>
      </c>
      <c r="O85" s="187">
        <v>26.546999999999997</v>
      </c>
      <c r="P85" s="180">
        <v>28.27</v>
      </c>
      <c r="Q85" s="180">
        <v>26.259</v>
      </c>
      <c r="R85" s="180">
        <v>28.741</v>
      </c>
      <c r="S85" s="180">
        <v>29.54927</v>
      </c>
      <c r="T85" s="180">
        <v>30.570999999999998</v>
      </c>
    </row>
    <row r="86" spans="2:20" x14ac:dyDescent="0.25">
      <c r="N86" s="43" t="s">
        <v>77</v>
      </c>
      <c r="O86" s="187">
        <v>17.477999999999998</v>
      </c>
      <c r="P86" s="180">
        <v>23.138000000000002</v>
      </c>
      <c r="Q86" s="180">
        <v>21.516999999999999</v>
      </c>
      <c r="R86" s="180">
        <v>24.277000000000001</v>
      </c>
      <c r="S86" s="180">
        <v>24.167659999999998</v>
      </c>
      <c r="T86" s="180">
        <v>25.64</v>
      </c>
    </row>
    <row r="87" spans="2:20" x14ac:dyDescent="0.25">
      <c r="N87" s="43" t="s">
        <v>78</v>
      </c>
      <c r="O87" s="187">
        <v>0.61599999999999999</v>
      </c>
      <c r="P87" s="180">
        <v>18.543000000000003</v>
      </c>
      <c r="Q87" s="180">
        <v>16.928999999999998</v>
      </c>
      <c r="R87" s="180">
        <v>19.400000000000002</v>
      </c>
      <c r="S87" s="180">
        <v>19.46622</v>
      </c>
      <c r="T87" s="180">
        <v>22.484000000000002</v>
      </c>
    </row>
    <row r="88" spans="2:20" x14ac:dyDescent="0.25">
      <c r="N88" s="43" t="s">
        <v>79</v>
      </c>
      <c r="O88" s="187"/>
      <c r="P88" s="180">
        <v>11.347999999999999</v>
      </c>
      <c r="Q88" s="180">
        <v>6.68</v>
      </c>
      <c r="R88" s="180">
        <v>12.071</v>
      </c>
      <c r="S88" s="180">
        <v>13.171930000000001</v>
      </c>
      <c r="T88" s="180">
        <v>17.938000000000002</v>
      </c>
    </row>
    <row r="89" spans="2:20" x14ac:dyDescent="0.25">
      <c r="N89" s="43" t="s">
        <v>190</v>
      </c>
      <c r="O89" s="187"/>
      <c r="P89" s="180">
        <v>-7.7200000000000006</v>
      </c>
      <c r="Q89" s="180">
        <v>-21.07</v>
      </c>
      <c r="R89" s="180">
        <v>-8.4500000000000011</v>
      </c>
      <c r="S89" s="180">
        <v>-5.17218</v>
      </c>
      <c r="T89" s="180">
        <v>1.538</v>
      </c>
    </row>
    <row r="104" spans="2:22" ht="15.75" x14ac:dyDescent="0.25">
      <c r="B104" s="22" t="s">
        <v>151</v>
      </c>
    </row>
    <row r="105" spans="2:22" x14ac:dyDescent="0.25">
      <c r="B105" s="132" t="s">
        <v>12</v>
      </c>
    </row>
    <row r="106" spans="2:22" x14ac:dyDescent="0.25">
      <c r="B106" s="23" t="s">
        <v>29</v>
      </c>
      <c r="J106" s="1"/>
    </row>
    <row r="107" spans="2:22" x14ac:dyDescent="0.25">
      <c r="B107" s="1" t="s">
        <v>147</v>
      </c>
      <c r="Q107" s="6"/>
    </row>
    <row r="108" spans="2:22" x14ac:dyDescent="0.25">
      <c r="B108" s="6" t="s">
        <v>274</v>
      </c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185"/>
      <c r="O108" s="185"/>
      <c r="Q108" s="82"/>
    </row>
    <row r="109" spans="2:22" x14ac:dyDescent="0.25">
      <c r="B109" s="34" t="s">
        <v>273</v>
      </c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185"/>
      <c r="O109" s="185"/>
      <c r="Q109" s="2" t="s">
        <v>148</v>
      </c>
    </row>
    <row r="110" spans="2:22" x14ac:dyDescent="0.25">
      <c r="N110" s="211" t="s">
        <v>73</v>
      </c>
      <c r="O110" s="211">
        <v>2011</v>
      </c>
      <c r="P110" s="177">
        <v>2012</v>
      </c>
      <c r="Q110" s="177">
        <v>2013</v>
      </c>
      <c r="R110" s="177">
        <v>2014</v>
      </c>
      <c r="S110" s="177">
        <v>2015</v>
      </c>
      <c r="T110" s="177">
        <v>2016</v>
      </c>
      <c r="U110" s="175"/>
      <c r="V110" s="175"/>
    </row>
    <row r="111" spans="2:22" x14ac:dyDescent="0.25">
      <c r="N111" s="70">
        <v>1</v>
      </c>
      <c r="O111" s="97"/>
      <c r="P111" s="180">
        <v>6.8989999999999991</v>
      </c>
      <c r="Q111" s="180">
        <v>4.3460000000000001</v>
      </c>
      <c r="R111" s="180">
        <v>12.316000000000001</v>
      </c>
      <c r="S111" s="180">
        <v>15</v>
      </c>
      <c r="T111" s="180">
        <v>17.652999999999999</v>
      </c>
      <c r="V111" s="1"/>
    </row>
    <row r="112" spans="2:22" x14ac:dyDescent="0.25">
      <c r="N112" s="70">
        <v>2</v>
      </c>
      <c r="O112" s="97">
        <v>12.876000000000001</v>
      </c>
      <c r="P112" s="180">
        <v>23.995000000000001</v>
      </c>
      <c r="Q112" s="180">
        <v>23.423999999999999</v>
      </c>
      <c r="R112" s="180">
        <v>26.715</v>
      </c>
      <c r="S112" s="180">
        <v>28.999999999999996</v>
      </c>
      <c r="T112" s="180">
        <v>28.893000000000001</v>
      </c>
      <c r="V112" s="1"/>
    </row>
    <row r="113" spans="14:22" x14ac:dyDescent="0.25">
      <c r="N113" s="70">
        <v>3</v>
      </c>
      <c r="O113" s="97">
        <v>22.220000000000002</v>
      </c>
      <c r="P113" s="180">
        <v>28.341999999999999</v>
      </c>
      <c r="Q113" s="180">
        <v>27.365000000000002</v>
      </c>
      <c r="R113" s="180">
        <v>31.585999999999999</v>
      </c>
      <c r="S113" s="180">
        <v>34</v>
      </c>
      <c r="T113" s="180">
        <v>34.591999999999999</v>
      </c>
      <c r="V113" s="1"/>
    </row>
    <row r="114" spans="14:22" x14ac:dyDescent="0.25">
      <c r="N114" s="70">
        <v>4</v>
      </c>
      <c r="O114" s="97">
        <v>29.224</v>
      </c>
      <c r="P114" s="180">
        <v>31.465</v>
      </c>
      <c r="Q114" s="180">
        <v>31.735000000000003</v>
      </c>
      <c r="R114" s="180">
        <v>34.728999999999999</v>
      </c>
      <c r="S114" s="180">
        <v>37</v>
      </c>
      <c r="T114" s="180">
        <v>37.574000000000005</v>
      </c>
      <c r="V114" s="1"/>
    </row>
    <row r="115" spans="14:22" x14ac:dyDescent="0.25">
      <c r="N115" s="70">
        <v>5</v>
      </c>
      <c r="O115" s="97">
        <v>33.033999999999999</v>
      </c>
      <c r="P115" s="180">
        <v>32.817</v>
      </c>
      <c r="Q115" s="180">
        <v>32.133000000000003</v>
      </c>
      <c r="R115" s="180">
        <v>34.884</v>
      </c>
      <c r="S115" s="180">
        <v>38</v>
      </c>
      <c r="T115" s="180">
        <v>37.539000000000001</v>
      </c>
      <c r="V115" s="1"/>
    </row>
    <row r="116" spans="14:22" x14ac:dyDescent="0.25">
      <c r="N116" s="70">
        <v>6</v>
      </c>
      <c r="O116" s="97">
        <v>36.834000000000003</v>
      </c>
      <c r="P116" s="180">
        <v>35.268999999999998</v>
      </c>
      <c r="Q116" s="180">
        <v>35.292999999999999</v>
      </c>
      <c r="R116" s="180">
        <v>38.174999999999997</v>
      </c>
      <c r="S116" s="180">
        <v>40</v>
      </c>
      <c r="T116" s="180">
        <v>40.335999999999999</v>
      </c>
      <c r="V116" s="1"/>
    </row>
    <row r="117" spans="14:22" x14ac:dyDescent="0.25">
      <c r="N117" s="70">
        <v>7</v>
      </c>
      <c r="O117" s="97">
        <v>41.317</v>
      </c>
      <c r="P117" s="180">
        <v>38.615000000000002</v>
      </c>
      <c r="Q117" s="180">
        <v>38.198999999999998</v>
      </c>
      <c r="R117" s="180">
        <v>41.658000000000001</v>
      </c>
      <c r="S117" s="180">
        <v>44</v>
      </c>
      <c r="T117" s="180">
        <v>42.652999999999999</v>
      </c>
      <c r="V117" s="1"/>
    </row>
    <row r="118" spans="14:22" x14ac:dyDescent="0.25">
      <c r="N118" s="70">
        <v>8</v>
      </c>
      <c r="O118" s="97">
        <v>46.453000000000003</v>
      </c>
      <c r="P118" s="180">
        <v>42.919000000000004</v>
      </c>
      <c r="Q118" s="180">
        <v>42.451999999999998</v>
      </c>
      <c r="R118" s="180">
        <v>45.551000000000002</v>
      </c>
      <c r="S118" s="180">
        <v>48</v>
      </c>
      <c r="T118" s="180">
        <v>47.682000000000002</v>
      </c>
      <c r="V118" s="1"/>
    </row>
    <row r="119" spans="14:22" x14ac:dyDescent="0.25">
      <c r="N119" s="70">
        <v>9</v>
      </c>
      <c r="O119" s="97">
        <v>51.244999999999997</v>
      </c>
      <c r="P119" s="180">
        <v>48.986000000000004</v>
      </c>
      <c r="Q119" s="180">
        <v>48.58</v>
      </c>
      <c r="R119" s="180">
        <v>51.204000000000008</v>
      </c>
      <c r="S119" s="180">
        <v>53</v>
      </c>
      <c r="T119" s="180">
        <v>52.739000000000004</v>
      </c>
      <c r="V119" s="1"/>
    </row>
    <row r="120" spans="14:22" x14ac:dyDescent="0.25">
      <c r="N120" s="70">
        <v>10</v>
      </c>
      <c r="O120" s="97">
        <v>61.002000000000002</v>
      </c>
      <c r="P120" s="180">
        <v>58.223999999999997</v>
      </c>
      <c r="Q120" s="180">
        <v>57.040999999999997</v>
      </c>
      <c r="R120" s="180">
        <v>59.513000000000005</v>
      </c>
      <c r="S120" s="180">
        <v>61</v>
      </c>
      <c r="T120" s="180">
        <v>61.663000000000004</v>
      </c>
      <c r="V120" s="1"/>
    </row>
    <row r="121" spans="14:22" x14ac:dyDescent="0.25">
      <c r="U121" s="175"/>
      <c r="V121" s="175"/>
    </row>
    <row r="122" spans="14:22" x14ac:dyDescent="0.25">
      <c r="U122" s="175"/>
      <c r="V122" s="175"/>
    </row>
    <row r="132" spans="2:20" ht="15.75" x14ac:dyDescent="0.25">
      <c r="B132" s="22" t="s">
        <v>151</v>
      </c>
    </row>
    <row r="133" spans="2:20" x14ac:dyDescent="0.25">
      <c r="B133" s="132" t="s">
        <v>12</v>
      </c>
    </row>
    <row r="134" spans="2:20" x14ac:dyDescent="0.25">
      <c r="B134" s="23" t="s">
        <v>29</v>
      </c>
      <c r="J134" s="1"/>
    </row>
    <row r="135" spans="2:20" x14ac:dyDescent="0.25">
      <c r="B135" s="6" t="s">
        <v>149</v>
      </c>
    </row>
    <row r="136" spans="2:20" x14ac:dyDescent="0.25">
      <c r="B136" s="6" t="s">
        <v>274</v>
      </c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</row>
    <row r="137" spans="2:20" x14ac:dyDescent="0.25">
      <c r="B137" s="34" t="s">
        <v>273</v>
      </c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</row>
    <row r="138" spans="2:20" x14ac:dyDescent="0.25">
      <c r="B138" s="1"/>
    </row>
    <row r="140" spans="2:20" x14ac:dyDescent="0.25">
      <c r="Q140" s="2" t="s">
        <v>148</v>
      </c>
    </row>
    <row r="141" spans="2:20" x14ac:dyDescent="0.25">
      <c r="N141" s="211" t="s">
        <v>73</v>
      </c>
      <c r="O141" s="211">
        <v>2011</v>
      </c>
      <c r="P141" s="177">
        <v>2012</v>
      </c>
      <c r="Q141" s="177">
        <v>2013</v>
      </c>
      <c r="R141" s="177">
        <v>2014</v>
      </c>
      <c r="S141" s="177">
        <v>2015</v>
      </c>
      <c r="T141" s="177">
        <v>2016</v>
      </c>
    </row>
    <row r="142" spans="2:20" x14ac:dyDescent="0.25">
      <c r="N142" s="70">
        <v>1</v>
      </c>
      <c r="O142" s="3"/>
      <c r="P142" s="180">
        <v>1.9670000000000001</v>
      </c>
      <c r="Q142" s="180">
        <v>-1.8900000000000001</v>
      </c>
      <c r="R142" s="180">
        <v>4.9420000000000002</v>
      </c>
      <c r="S142" s="1">
        <v>5</v>
      </c>
      <c r="T142" s="3">
        <v>9.9989999999999988</v>
      </c>
    </row>
    <row r="143" spans="2:20" x14ac:dyDescent="0.25">
      <c r="N143" s="70">
        <v>2</v>
      </c>
      <c r="O143" s="3">
        <v>8.3439999999999994</v>
      </c>
      <c r="P143" s="180">
        <v>18.224999999999998</v>
      </c>
      <c r="Q143" s="180">
        <v>16.335000000000001</v>
      </c>
      <c r="R143" s="180">
        <v>17.687000000000001</v>
      </c>
      <c r="S143" s="1">
        <v>18</v>
      </c>
      <c r="T143" s="3">
        <v>19.717000000000002</v>
      </c>
    </row>
    <row r="144" spans="2:20" x14ac:dyDescent="0.25">
      <c r="N144" s="70">
        <v>3</v>
      </c>
      <c r="O144" s="3">
        <v>16.64</v>
      </c>
      <c r="P144" s="180">
        <v>21.844000000000001</v>
      </c>
      <c r="Q144" s="180">
        <v>19.210999999999999</v>
      </c>
      <c r="R144" s="180">
        <v>21.41</v>
      </c>
      <c r="S144" s="1">
        <v>22</v>
      </c>
      <c r="T144" s="3">
        <v>24.116</v>
      </c>
    </row>
    <row r="145" spans="2:21" x14ac:dyDescent="0.25">
      <c r="N145" s="70">
        <v>4</v>
      </c>
      <c r="O145" s="3">
        <v>23.358999999999998</v>
      </c>
      <c r="P145" s="180">
        <v>24.891999999999999</v>
      </c>
      <c r="Q145" s="180">
        <v>23.742999999999999</v>
      </c>
      <c r="R145" s="180">
        <v>24.837999999999997</v>
      </c>
      <c r="S145" s="1">
        <v>25</v>
      </c>
      <c r="T145" s="3">
        <v>27.145999999999997</v>
      </c>
    </row>
    <row r="146" spans="2:21" x14ac:dyDescent="0.25">
      <c r="N146" s="70">
        <v>5</v>
      </c>
      <c r="O146" s="3">
        <v>28.256999999999998</v>
      </c>
      <c r="P146" s="180">
        <v>26.902999999999999</v>
      </c>
      <c r="Q146" s="180">
        <v>24.9</v>
      </c>
      <c r="R146" s="180">
        <v>25.946999999999999</v>
      </c>
      <c r="S146" s="1">
        <v>27</v>
      </c>
      <c r="T146" s="3">
        <v>28.637</v>
      </c>
    </row>
    <row r="147" spans="2:21" x14ac:dyDescent="0.25">
      <c r="N147" s="70">
        <v>6</v>
      </c>
      <c r="O147" s="3">
        <v>32.454999999999998</v>
      </c>
      <c r="P147" s="180">
        <v>29.244999999999997</v>
      </c>
      <c r="Q147" s="180">
        <v>28.072999999999997</v>
      </c>
      <c r="R147" s="180">
        <v>29.372999999999998</v>
      </c>
      <c r="S147" s="1">
        <v>28.999999999999996</v>
      </c>
      <c r="T147" s="3">
        <v>30.722999999999999</v>
      </c>
    </row>
    <row r="148" spans="2:21" x14ac:dyDescent="0.25">
      <c r="N148" s="70">
        <v>7</v>
      </c>
      <c r="O148" s="3">
        <v>36.514000000000003</v>
      </c>
      <c r="P148" s="180">
        <v>32.42</v>
      </c>
      <c r="Q148" s="180">
        <v>30.553000000000001</v>
      </c>
      <c r="R148" s="180">
        <v>31.895</v>
      </c>
      <c r="S148" s="1">
        <v>32</v>
      </c>
      <c r="T148" s="3">
        <v>32.503</v>
      </c>
    </row>
    <row r="149" spans="2:21" x14ac:dyDescent="0.25">
      <c r="N149" s="70">
        <v>8</v>
      </c>
      <c r="O149" s="3">
        <v>41.038999999999994</v>
      </c>
      <c r="P149" s="180">
        <v>35.454000000000001</v>
      </c>
      <c r="Q149" s="180">
        <v>33.989999999999995</v>
      </c>
      <c r="R149" s="180">
        <v>35.077999999999996</v>
      </c>
      <c r="S149" s="1">
        <v>36</v>
      </c>
      <c r="T149" s="3">
        <v>36.295999999999999</v>
      </c>
    </row>
    <row r="150" spans="2:21" x14ac:dyDescent="0.25">
      <c r="N150" s="70">
        <v>9</v>
      </c>
      <c r="O150" s="3">
        <v>44.67</v>
      </c>
      <c r="P150" s="180">
        <v>40.798000000000002</v>
      </c>
      <c r="Q150" s="180">
        <v>39.099000000000004</v>
      </c>
      <c r="R150" s="180">
        <v>39.706000000000003</v>
      </c>
      <c r="S150" s="1">
        <v>39</v>
      </c>
      <c r="T150" s="3">
        <v>40.024000000000001</v>
      </c>
    </row>
    <row r="151" spans="2:21" x14ac:dyDescent="0.25">
      <c r="N151" s="70">
        <v>10</v>
      </c>
      <c r="O151" s="3">
        <v>53.073999999999998</v>
      </c>
      <c r="P151" s="180">
        <v>48.658000000000001</v>
      </c>
      <c r="Q151" s="180">
        <v>45.948999999999998</v>
      </c>
      <c r="R151" s="180">
        <v>45.887999999999998</v>
      </c>
      <c r="S151" s="1">
        <v>46</v>
      </c>
      <c r="T151" s="3">
        <v>46.506</v>
      </c>
    </row>
    <row r="155" spans="2:21" x14ac:dyDescent="0.25">
      <c r="U155" s="1"/>
    </row>
    <row r="156" spans="2:21" x14ac:dyDescent="0.25">
      <c r="U156" s="1"/>
    </row>
    <row r="160" spans="2:21" ht="15.75" x14ac:dyDescent="0.25">
      <c r="B160" s="22" t="s">
        <v>152</v>
      </c>
    </row>
    <row r="161" spans="2:22" x14ac:dyDescent="0.25">
      <c r="B161" s="132" t="s">
        <v>12</v>
      </c>
    </row>
    <row r="162" spans="2:22" x14ac:dyDescent="0.25">
      <c r="B162" s="23" t="s">
        <v>29</v>
      </c>
      <c r="J162" s="1"/>
    </row>
    <row r="163" spans="2:22" x14ac:dyDescent="0.25">
      <c r="B163" s="1" t="s">
        <v>147</v>
      </c>
    </row>
    <row r="164" spans="2:22" x14ac:dyDescent="0.25">
      <c r="B164" s="1"/>
    </row>
    <row r="166" spans="2:22" x14ac:dyDescent="0.25">
      <c r="N166" s="174"/>
      <c r="O166" s="174"/>
      <c r="Q166" s="2" t="s">
        <v>148</v>
      </c>
    </row>
    <row r="167" spans="2:22" x14ac:dyDescent="0.25">
      <c r="N167" s="105" t="s">
        <v>20</v>
      </c>
      <c r="O167" s="177">
        <v>2011</v>
      </c>
      <c r="P167" s="177">
        <v>2012</v>
      </c>
      <c r="Q167" s="177">
        <v>2013</v>
      </c>
      <c r="R167" s="177">
        <v>2014</v>
      </c>
      <c r="S167" s="177">
        <v>2015</v>
      </c>
      <c r="T167" s="177">
        <v>2016</v>
      </c>
      <c r="U167" s="21"/>
      <c r="V167" s="21"/>
    </row>
    <row r="168" spans="2:22" x14ac:dyDescent="0.25">
      <c r="N168" s="43" t="s">
        <v>3</v>
      </c>
      <c r="O168" s="186">
        <v>31.941000000000003</v>
      </c>
      <c r="P168" s="180">
        <v>36.209000000000003</v>
      </c>
      <c r="Q168" s="180">
        <v>36.602000000000004</v>
      </c>
      <c r="R168" s="180">
        <v>39.814999999999998</v>
      </c>
      <c r="S168" s="180">
        <v>42.335999999999999</v>
      </c>
      <c r="T168" s="180">
        <v>42.472000000000001</v>
      </c>
      <c r="V168" s="21"/>
    </row>
    <row r="169" spans="2:22" x14ac:dyDescent="0.25">
      <c r="N169" s="43" t="s">
        <v>4</v>
      </c>
      <c r="O169" s="186">
        <v>28.487000000000002</v>
      </c>
      <c r="P169" s="180">
        <v>34.506999999999998</v>
      </c>
      <c r="Q169" s="180">
        <v>33.600999999999999</v>
      </c>
      <c r="R169" s="180">
        <v>38.320999999999998</v>
      </c>
      <c r="S169" s="180">
        <v>39.484000000000002</v>
      </c>
      <c r="T169" s="180">
        <v>39.977000000000004</v>
      </c>
      <c r="V169" s="21"/>
    </row>
    <row r="170" spans="2:22" x14ac:dyDescent="0.25">
      <c r="N170" s="43" t="s">
        <v>5</v>
      </c>
      <c r="O170" s="186">
        <v>25.524000000000001</v>
      </c>
      <c r="P170" s="180">
        <v>38.871000000000002</v>
      </c>
      <c r="Q170" s="180">
        <v>38.35</v>
      </c>
      <c r="R170" s="180">
        <v>42.204000000000001</v>
      </c>
      <c r="S170" s="180">
        <v>44.663000000000004</v>
      </c>
      <c r="T170" s="180">
        <v>44.472000000000001</v>
      </c>
      <c r="V170" s="21"/>
    </row>
    <row r="171" spans="2:22" x14ac:dyDescent="0.25">
      <c r="N171" s="43" t="s">
        <v>6</v>
      </c>
      <c r="O171" s="186">
        <v>22.832000000000001</v>
      </c>
      <c r="P171" s="180">
        <v>30.741000000000003</v>
      </c>
      <c r="Q171" s="180">
        <v>29.728999999999999</v>
      </c>
      <c r="R171" s="180">
        <v>33.461999999999996</v>
      </c>
      <c r="S171" s="180">
        <v>35.146000000000001</v>
      </c>
      <c r="T171" s="180">
        <v>36.054000000000002</v>
      </c>
      <c r="V171" s="21"/>
    </row>
    <row r="172" spans="2:22" x14ac:dyDescent="0.25">
      <c r="N172" s="43" t="s">
        <v>56</v>
      </c>
      <c r="O172" s="186">
        <v>26.583000000000002</v>
      </c>
      <c r="P172" s="180">
        <v>33.881</v>
      </c>
      <c r="Q172" s="180">
        <v>33.969000000000001</v>
      </c>
      <c r="R172" s="180">
        <v>37.302</v>
      </c>
      <c r="S172" s="180">
        <v>39.058999999999997</v>
      </c>
      <c r="T172" s="180">
        <v>40.036000000000001</v>
      </c>
    </row>
    <row r="173" spans="2:22" x14ac:dyDescent="0.25">
      <c r="N173" s="174"/>
      <c r="O173" s="174"/>
    </row>
    <row r="174" spans="2:22" x14ac:dyDescent="0.25">
      <c r="N174" s="174"/>
      <c r="O174" s="174"/>
    </row>
    <row r="175" spans="2:22" x14ac:dyDescent="0.25">
      <c r="N175" s="174"/>
      <c r="O175" s="174"/>
    </row>
    <row r="176" spans="2:22" x14ac:dyDescent="0.25">
      <c r="N176" s="174"/>
      <c r="O176" s="174"/>
    </row>
    <row r="177" spans="2:17" x14ac:dyDescent="0.25">
      <c r="N177" s="174"/>
      <c r="O177" s="174"/>
    </row>
    <row r="178" spans="2:17" x14ac:dyDescent="0.25">
      <c r="N178" s="174"/>
      <c r="O178" s="174"/>
    </row>
    <row r="179" spans="2:17" x14ac:dyDescent="0.25">
      <c r="N179" s="174"/>
      <c r="O179" s="174"/>
    </row>
    <row r="180" spans="2:17" x14ac:dyDescent="0.25">
      <c r="N180" s="174"/>
      <c r="O180" s="174"/>
    </row>
    <row r="181" spans="2:17" x14ac:dyDescent="0.25">
      <c r="N181" s="174"/>
      <c r="O181" s="174"/>
    </row>
    <row r="182" spans="2:17" x14ac:dyDescent="0.25">
      <c r="N182" s="174"/>
      <c r="O182" s="174"/>
    </row>
    <row r="183" spans="2:17" x14ac:dyDescent="0.25">
      <c r="N183" s="174"/>
      <c r="O183" s="174"/>
    </row>
    <row r="184" spans="2:17" x14ac:dyDescent="0.25">
      <c r="N184" s="174"/>
      <c r="O184" s="174"/>
    </row>
    <row r="185" spans="2:17" x14ac:dyDescent="0.25">
      <c r="N185" s="174"/>
      <c r="O185" s="174"/>
    </row>
    <row r="186" spans="2:17" ht="15.75" x14ac:dyDescent="0.25">
      <c r="B186" s="22" t="s">
        <v>152</v>
      </c>
      <c r="N186" s="174"/>
      <c r="O186" s="174"/>
    </row>
    <row r="187" spans="2:17" x14ac:dyDescent="0.25">
      <c r="B187" s="132" t="s">
        <v>12</v>
      </c>
      <c r="N187" s="174"/>
      <c r="O187" s="174"/>
    </row>
    <row r="188" spans="2:17" x14ac:dyDescent="0.25">
      <c r="B188" s="23" t="s">
        <v>29</v>
      </c>
      <c r="J188" s="1"/>
      <c r="N188" s="174"/>
      <c r="O188" s="174"/>
    </row>
    <row r="189" spans="2:17" x14ac:dyDescent="0.25">
      <c r="B189" s="6" t="s">
        <v>149</v>
      </c>
      <c r="N189" s="174"/>
      <c r="O189" s="174"/>
    </row>
    <row r="190" spans="2:17" x14ac:dyDescent="0.25">
      <c r="N190" s="174"/>
      <c r="O190" s="174"/>
    </row>
    <row r="191" spans="2:17" x14ac:dyDescent="0.25">
      <c r="N191" s="174"/>
      <c r="O191" s="174"/>
    </row>
    <row r="192" spans="2:17" x14ac:dyDescent="0.25">
      <c r="N192" s="174"/>
      <c r="O192" s="174"/>
      <c r="Q192" s="2" t="s">
        <v>148</v>
      </c>
    </row>
    <row r="193" spans="14:20" x14ac:dyDescent="0.25">
      <c r="N193" s="105" t="s">
        <v>20</v>
      </c>
      <c r="O193" s="177">
        <v>2011</v>
      </c>
      <c r="P193" s="177">
        <v>2012</v>
      </c>
      <c r="Q193" s="177">
        <v>2013</v>
      </c>
      <c r="R193" s="177">
        <v>2014</v>
      </c>
      <c r="S193" s="177">
        <v>2015</v>
      </c>
      <c r="T193" s="177">
        <v>2016</v>
      </c>
    </row>
    <row r="194" spans="14:20" x14ac:dyDescent="0.25">
      <c r="N194" s="43" t="s">
        <v>3</v>
      </c>
      <c r="O194" s="186">
        <v>25.668000000000003</v>
      </c>
      <c r="P194" s="180">
        <v>27.849</v>
      </c>
      <c r="Q194" s="180">
        <v>26.528000000000002</v>
      </c>
      <c r="R194" s="180">
        <v>27.394000000000002</v>
      </c>
      <c r="S194" s="180">
        <v>27.619</v>
      </c>
      <c r="T194" s="21">
        <v>29.39</v>
      </c>
    </row>
    <row r="195" spans="14:20" x14ac:dyDescent="0.25">
      <c r="N195" s="43" t="s">
        <v>4</v>
      </c>
      <c r="O195" s="186">
        <v>23.516999999999999</v>
      </c>
      <c r="P195" s="180">
        <v>27.47</v>
      </c>
      <c r="Q195" s="180">
        <v>25.481999999999999</v>
      </c>
      <c r="R195" s="180">
        <v>28.32</v>
      </c>
      <c r="S195" s="180">
        <v>28.138000000000002</v>
      </c>
      <c r="T195" s="21">
        <v>29.89</v>
      </c>
    </row>
    <row r="196" spans="14:20" x14ac:dyDescent="0.25">
      <c r="N196" s="43" t="s">
        <v>5</v>
      </c>
      <c r="O196" s="186">
        <v>17.53</v>
      </c>
      <c r="P196" s="180">
        <v>28.966999999999999</v>
      </c>
      <c r="Q196" s="180">
        <v>26.481999999999999</v>
      </c>
      <c r="R196" s="180">
        <v>27.461999999999996</v>
      </c>
      <c r="S196" s="180">
        <v>27.189000000000004</v>
      </c>
      <c r="T196" s="21">
        <v>29.058</v>
      </c>
    </row>
    <row r="197" spans="14:20" x14ac:dyDescent="0.25">
      <c r="N197" s="43" t="s">
        <v>6</v>
      </c>
      <c r="O197" s="186">
        <v>20.377000000000002</v>
      </c>
      <c r="P197" s="180">
        <v>27.21</v>
      </c>
      <c r="Q197" s="180">
        <v>25.130999999999997</v>
      </c>
      <c r="R197" s="180">
        <v>27.728000000000002</v>
      </c>
      <c r="S197" s="180">
        <v>27.977999999999998</v>
      </c>
      <c r="T197" s="21">
        <v>29.569000000000003</v>
      </c>
    </row>
    <row r="198" spans="14:20" x14ac:dyDescent="0.25">
      <c r="N198" s="43" t="s">
        <v>56</v>
      </c>
      <c r="O198" s="186">
        <v>21.979000000000003</v>
      </c>
      <c r="P198" s="180">
        <v>28.344999999999999</v>
      </c>
      <c r="Q198" s="180">
        <v>26.891999999999999</v>
      </c>
      <c r="R198" s="180">
        <v>28.672999999999998</v>
      </c>
      <c r="S198" s="180">
        <v>28.415000000000003</v>
      </c>
      <c r="T198" s="21">
        <v>30.36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AU70"/>
  <sheetViews>
    <sheetView topLeftCell="A40" zoomScaleNormal="100" workbookViewId="0">
      <selection activeCell="T73" sqref="T73"/>
    </sheetView>
  </sheetViews>
  <sheetFormatPr defaultRowHeight="15" x14ac:dyDescent="0.25"/>
  <cols>
    <col min="1" max="13" width="9.140625" style="1"/>
    <col min="14" max="14" width="28.5703125" style="1" customWidth="1"/>
    <col min="15" max="15" width="29.7109375" style="1" customWidth="1"/>
    <col min="16" max="16" width="9.140625" style="1" customWidth="1"/>
    <col min="17" max="40" width="9.140625" style="1"/>
    <col min="41" max="42" width="9.140625" style="120"/>
    <col min="43" max="47" width="9.140625" style="144"/>
    <col min="48" max="16384" width="9.140625" style="1"/>
  </cols>
  <sheetData>
    <row r="1" spans="2:45" ht="15.75" x14ac:dyDescent="0.25">
      <c r="B1" s="4" t="s">
        <v>18</v>
      </c>
    </row>
    <row r="3" spans="2:45" ht="15.75" x14ac:dyDescent="0.25">
      <c r="B3" s="4" t="s">
        <v>153</v>
      </c>
    </row>
    <row r="4" spans="2:45" x14ac:dyDescent="0.25">
      <c r="B4" s="59" t="s">
        <v>12</v>
      </c>
    </row>
    <row r="5" spans="2:45" x14ac:dyDescent="0.25">
      <c r="B5" s="1" t="s">
        <v>275</v>
      </c>
    </row>
    <row r="8" spans="2:45" x14ac:dyDescent="0.25">
      <c r="N8" s="113" t="s">
        <v>121</v>
      </c>
      <c r="O8" s="113" t="s">
        <v>103</v>
      </c>
      <c r="P8" s="2" t="s">
        <v>154</v>
      </c>
      <c r="AR8" s="144" t="s">
        <v>155</v>
      </c>
      <c r="AS8" s="144" t="s">
        <v>156</v>
      </c>
    </row>
    <row r="9" spans="2:45" x14ac:dyDescent="0.25">
      <c r="N9" s="1">
        <v>0</v>
      </c>
      <c r="O9" s="150">
        <v>0.91629099999999997</v>
      </c>
      <c r="P9" s="150">
        <v>0</v>
      </c>
      <c r="AR9" s="144">
        <v>0.91629099999999997</v>
      </c>
      <c r="AS9" s="144">
        <v>0.91629099999999997</v>
      </c>
    </row>
    <row r="10" spans="2:45" x14ac:dyDescent="0.25">
      <c r="N10" s="1">
        <v>1</v>
      </c>
      <c r="O10" s="150">
        <v>1.2315579999999999</v>
      </c>
      <c r="P10" s="150">
        <v>0.18248100000000012</v>
      </c>
      <c r="AR10" s="144">
        <v>1.1265889999999998</v>
      </c>
      <c r="AS10" s="144">
        <v>1.30907</v>
      </c>
    </row>
    <row r="11" spans="2:45" x14ac:dyDescent="0.25">
      <c r="N11" s="1">
        <v>2</v>
      </c>
      <c r="O11" s="150">
        <v>1.5538130000000001</v>
      </c>
      <c r="P11" s="150">
        <v>0.25625100000000001</v>
      </c>
      <c r="AR11" s="144">
        <v>1.424107</v>
      </c>
      <c r="AS11" s="144">
        <v>1.680358</v>
      </c>
    </row>
    <row r="12" spans="2:45" x14ac:dyDescent="0.25">
      <c r="N12" s="1">
        <v>3</v>
      </c>
      <c r="O12" s="150">
        <v>1.880339</v>
      </c>
      <c r="P12" s="150">
        <v>0.32225499999999996</v>
      </c>
      <c r="AR12" s="144">
        <v>1.7233430000000001</v>
      </c>
      <c r="AS12" s="144">
        <v>2.045598</v>
      </c>
    </row>
    <row r="13" spans="2:45" x14ac:dyDescent="0.25">
      <c r="N13" s="1">
        <v>4</v>
      </c>
      <c r="O13" s="150">
        <v>2.2297720000000001</v>
      </c>
      <c r="P13" s="150">
        <v>0.36884600000000001</v>
      </c>
      <c r="AR13" s="144">
        <v>2.0307040000000001</v>
      </c>
      <c r="AS13" s="144">
        <v>2.3995500000000001</v>
      </c>
    </row>
    <row r="14" spans="2:45" x14ac:dyDescent="0.25">
      <c r="N14" s="1">
        <v>5</v>
      </c>
      <c r="O14" s="150">
        <v>2.51553</v>
      </c>
      <c r="P14" s="150">
        <v>0.39214100000000007</v>
      </c>
      <c r="AR14" s="144">
        <v>2.3047559999999998</v>
      </c>
      <c r="AS14" s="144">
        <v>2.6968969999999999</v>
      </c>
    </row>
    <row r="15" spans="2:45" x14ac:dyDescent="0.25">
      <c r="N15" s="1">
        <v>6</v>
      </c>
      <c r="O15" s="150">
        <v>2.8785530000000001</v>
      </c>
      <c r="P15" s="150">
        <v>0.44261499999999998</v>
      </c>
      <c r="AR15" s="144">
        <v>2.644021</v>
      </c>
      <c r="AS15" s="144">
        <v>3.0866359999999999</v>
      </c>
    </row>
    <row r="16" spans="2:45" x14ac:dyDescent="0.25">
      <c r="N16" s="1">
        <v>7</v>
      </c>
      <c r="O16" s="150">
        <v>3.1751819999999999</v>
      </c>
      <c r="P16" s="150">
        <v>0.43096800000000002</v>
      </c>
      <c r="AR16" s="144">
        <v>2.9486369999999997</v>
      </c>
      <c r="AS16" s="144">
        <v>3.3796049999999997</v>
      </c>
    </row>
    <row r="17" spans="2:45" x14ac:dyDescent="0.25">
      <c r="N17" s="1">
        <v>8</v>
      </c>
      <c r="O17" s="150">
        <v>3.557229</v>
      </c>
      <c r="P17" s="150">
        <v>0.45038100000000014</v>
      </c>
      <c r="AR17" s="144">
        <v>3.326238</v>
      </c>
      <c r="AS17" s="144">
        <v>3.7766190000000002</v>
      </c>
    </row>
    <row r="18" spans="2:45" x14ac:dyDescent="0.25">
      <c r="N18" s="1">
        <v>9</v>
      </c>
      <c r="O18" s="150">
        <v>3.8678370000000002</v>
      </c>
      <c r="P18" s="150">
        <v>0.52414999999999967</v>
      </c>
      <c r="AR18" s="144">
        <v>3.6336500000000003</v>
      </c>
      <c r="AS18" s="144">
        <v>4.1577999999999999</v>
      </c>
    </row>
    <row r="19" spans="2:45" x14ac:dyDescent="0.25">
      <c r="N19" s="1">
        <v>10</v>
      </c>
      <c r="O19" s="150">
        <v>4.2401770000000001</v>
      </c>
      <c r="P19" s="150">
        <v>0.48144100000000023</v>
      </c>
      <c r="AR19" s="144">
        <v>3.9765800000000002</v>
      </c>
      <c r="AS19" s="144">
        <v>4.4580210000000005</v>
      </c>
    </row>
    <row r="28" spans="2:45" ht="15.75" x14ac:dyDescent="0.25">
      <c r="B28" s="4" t="s">
        <v>157</v>
      </c>
    </row>
    <row r="29" spans="2:45" x14ac:dyDescent="0.25">
      <c r="B29" s="59" t="s">
        <v>12</v>
      </c>
    </row>
    <row r="30" spans="2:45" x14ac:dyDescent="0.25">
      <c r="B30" s="1" t="s">
        <v>276</v>
      </c>
    </row>
    <row r="32" spans="2:45" x14ac:dyDescent="0.25">
      <c r="N32" s="113" t="s">
        <v>121</v>
      </c>
      <c r="O32" s="113" t="s">
        <v>103</v>
      </c>
      <c r="P32" s="2" t="s">
        <v>154</v>
      </c>
      <c r="AR32" s="144" t="s">
        <v>155</v>
      </c>
      <c r="AS32" s="144" t="s">
        <v>156</v>
      </c>
    </row>
    <row r="33" spans="14:45" x14ac:dyDescent="0.25">
      <c r="N33" s="1">
        <v>0</v>
      </c>
      <c r="O33" s="150">
        <v>0.91629099999999997</v>
      </c>
      <c r="P33" s="150">
        <v>0</v>
      </c>
      <c r="AR33" s="144">
        <v>0.91629099999999997</v>
      </c>
      <c r="AS33" s="144">
        <v>0.91629099999999997</v>
      </c>
    </row>
    <row r="34" spans="14:45" x14ac:dyDescent="0.25">
      <c r="N34" s="1">
        <v>1</v>
      </c>
      <c r="O34" s="150">
        <v>1.3375520000000001</v>
      </c>
      <c r="P34" s="150">
        <v>0.194129</v>
      </c>
      <c r="AR34" s="144">
        <v>1.2426620000000002</v>
      </c>
      <c r="AS34" s="144">
        <v>1.4367910000000002</v>
      </c>
    </row>
    <row r="35" spans="14:45" x14ac:dyDescent="0.25">
      <c r="N35" s="1">
        <v>2</v>
      </c>
      <c r="O35" s="150">
        <v>1.7762849999999999</v>
      </c>
      <c r="P35" s="150">
        <v>0.24072000000000005</v>
      </c>
      <c r="AR35" s="144">
        <v>1.6534129999999998</v>
      </c>
      <c r="AS35" s="144">
        <v>1.8941329999999998</v>
      </c>
    </row>
    <row r="36" spans="14:45" x14ac:dyDescent="0.25">
      <c r="N36" s="1">
        <v>3</v>
      </c>
      <c r="O36" s="150">
        <v>2.210747</v>
      </c>
      <c r="P36" s="150">
        <v>0.32613700000000012</v>
      </c>
      <c r="AR36" s="144">
        <v>2.0402010000000002</v>
      </c>
      <c r="AS36" s="144">
        <v>2.3663380000000003</v>
      </c>
    </row>
    <row r="37" spans="14:45" x14ac:dyDescent="0.25">
      <c r="N37" s="1">
        <v>4</v>
      </c>
      <c r="O37" s="150">
        <v>2.666563</v>
      </c>
      <c r="P37" s="150">
        <v>0.33778599999999992</v>
      </c>
      <c r="AR37" s="144">
        <v>2.4966599999999999</v>
      </c>
      <c r="AS37" s="144">
        <v>2.8344459999999998</v>
      </c>
    </row>
    <row r="38" spans="14:45" x14ac:dyDescent="0.25">
      <c r="N38" s="1">
        <v>5</v>
      </c>
      <c r="O38" s="150">
        <v>3.0742349999999998</v>
      </c>
      <c r="P38" s="150">
        <v>0.50473699999999999</v>
      </c>
      <c r="AR38" s="144">
        <v>2.7910849999999998</v>
      </c>
      <c r="AS38" s="144">
        <v>3.2958219999999998</v>
      </c>
    </row>
    <row r="39" spans="14:45" x14ac:dyDescent="0.25">
      <c r="N39" s="1">
        <v>6</v>
      </c>
      <c r="O39" s="150">
        <v>3.563053</v>
      </c>
      <c r="P39" s="150">
        <v>0.50473699999999999</v>
      </c>
      <c r="AR39" s="144">
        <v>3.3410039999999999</v>
      </c>
      <c r="AS39" s="144">
        <v>3.8457409999999999</v>
      </c>
    </row>
    <row r="40" spans="14:45" x14ac:dyDescent="0.25">
      <c r="N40" s="1">
        <v>7</v>
      </c>
      <c r="O40" s="150">
        <v>4.0173160000000001</v>
      </c>
      <c r="P40" s="150">
        <v>0.46591100000000019</v>
      </c>
      <c r="AR40" s="144">
        <v>3.7780589999999998</v>
      </c>
      <c r="AS40" s="144">
        <v>4.24397</v>
      </c>
    </row>
    <row r="41" spans="14:45" x14ac:dyDescent="0.25">
      <c r="N41" s="1">
        <v>8</v>
      </c>
      <c r="O41" s="150">
        <v>4.5057460000000003</v>
      </c>
      <c r="P41" s="150">
        <v>0.51250200000000046</v>
      </c>
      <c r="AR41" s="144">
        <v>4.2346979999999999</v>
      </c>
      <c r="AS41" s="144">
        <v>4.7472000000000003</v>
      </c>
    </row>
    <row r="42" spans="14:45" x14ac:dyDescent="0.25">
      <c r="N42" s="1">
        <v>9</v>
      </c>
      <c r="O42" s="150">
        <v>4.9273959999999999</v>
      </c>
      <c r="P42" s="150">
        <v>0.60568400000000011</v>
      </c>
      <c r="AR42" s="144">
        <v>4.6135389999999994</v>
      </c>
      <c r="AS42" s="144">
        <v>5.2192229999999995</v>
      </c>
    </row>
    <row r="43" spans="14:45" x14ac:dyDescent="0.25">
      <c r="N43" s="1">
        <v>10</v>
      </c>
      <c r="O43" s="150">
        <v>5.4740640000000003</v>
      </c>
      <c r="P43" s="150">
        <v>0.71051399999999987</v>
      </c>
      <c r="AR43" s="144">
        <v>5.0800120000000009</v>
      </c>
      <c r="AS43" s="144">
        <v>5.7905260000000007</v>
      </c>
    </row>
    <row r="53" spans="2:45" ht="15.75" x14ac:dyDescent="0.25">
      <c r="B53" s="4" t="s">
        <v>158</v>
      </c>
    </row>
    <row r="54" spans="2:45" x14ac:dyDescent="0.25">
      <c r="B54" s="59" t="s">
        <v>12</v>
      </c>
    </row>
    <row r="55" spans="2:45" x14ac:dyDescent="0.25">
      <c r="B55" s="1" t="s">
        <v>275</v>
      </c>
    </row>
    <row r="59" spans="2:45" x14ac:dyDescent="0.25">
      <c r="N59" s="113" t="s">
        <v>121</v>
      </c>
      <c r="O59" s="113" t="s">
        <v>103</v>
      </c>
      <c r="P59" s="2" t="s">
        <v>154</v>
      </c>
      <c r="AR59" s="144" t="s">
        <v>155</v>
      </c>
      <c r="AS59" s="144" t="s">
        <v>156</v>
      </c>
    </row>
    <row r="60" spans="2:45" x14ac:dyDescent="0.25">
      <c r="N60" s="1">
        <v>0</v>
      </c>
      <c r="O60" s="150">
        <v>9.7064999999999999E-2</v>
      </c>
      <c r="P60" s="150">
        <v>0</v>
      </c>
      <c r="AR60" s="144">
        <v>9.7064999999999999E-2</v>
      </c>
      <c r="AS60" s="144">
        <v>9.7064999999999999E-2</v>
      </c>
    </row>
    <row r="61" spans="2:45" x14ac:dyDescent="0.25">
      <c r="N61" s="1">
        <v>1</v>
      </c>
      <c r="O61" s="150">
        <v>0.1918</v>
      </c>
      <c r="P61" s="150">
        <v>0.108713</v>
      </c>
      <c r="AR61" s="144">
        <v>0.13611199999999998</v>
      </c>
      <c r="AS61" s="144">
        <v>0.24482499999999999</v>
      </c>
    </row>
    <row r="62" spans="2:45" x14ac:dyDescent="0.25">
      <c r="N62" s="1">
        <v>2</v>
      </c>
      <c r="O62" s="150">
        <v>0.27605200000000002</v>
      </c>
      <c r="P62" s="150">
        <v>0.17859900000000001</v>
      </c>
      <c r="AR62" s="144">
        <v>0.185444</v>
      </c>
      <c r="AS62" s="144">
        <v>0.36404300000000001</v>
      </c>
    </row>
    <row r="63" spans="2:45" x14ac:dyDescent="0.25">
      <c r="N63" s="1">
        <v>3</v>
      </c>
      <c r="O63" s="150">
        <v>0.375058</v>
      </c>
      <c r="P63" s="150">
        <v>0.21742499999999998</v>
      </c>
      <c r="AR63" s="144">
        <v>0.25876700000000002</v>
      </c>
      <c r="AS63" s="144">
        <v>0.476192</v>
      </c>
    </row>
    <row r="64" spans="2:45" x14ac:dyDescent="0.25">
      <c r="N64" s="1">
        <v>4</v>
      </c>
      <c r="O64" s="150">
        <v>0.47251100000000001</v>
      </c>
      <c r="P64" s="150">
        <v>0.22519000000000006</v>
      </c>
      <c r="AR64" s="144">
        <v>0.35880499999999999</v>
      </c>
      <c r="AS64" s="144">
        <v>0.58399500000000004</v>
      </c>
    </row>
    <row r="65" spans="14:45" x14ac:dyDescent="0.25">
      <c r="N65" s="1">
        <v>5</v>
      </c>
      <c r="O65" s="150">
        <v>0.55598700000000001</v>
      </c>
      <c r="P65" s="150">
        <v>0.26013400000000003</v>
      </c>
      <c r="AR65" s="144">
        <v>0.41424100000000003</v>
      </c>
      <c r="AS65" s="144">
        <v>0.67437500000000006</v>
      </c>
    </row>
    <row r="66" spans="14:45" x14ac:dyDescent="0.25">
      <c r="N66" s="1">
        <v>6</v>
      </c>
      <c r="O66" s="150">
        <v>0.66081699999999999</v>
      </c>
      <c r="P66" s="150">
        <v>0.310608</v>
      </c>
      <c r="AR66" s="144">
        <v>0.47771700000000006</v>
      </c>
      <c r="AS66" s="144">
        <v>0.78832500000000005</v>
      </c>
    </row>
    <row r="67" spans="14:45" x14ac:dyDescent="0.25">
      <c r="N67" s="1">
        <v>7</v>
      </c>
      <c r="O67" s="150">
        <v>0.754776</v>
      </c>
      <c r="P67" s="150">
        <v>0.27566400000000002</v>
      </c>
      <c r="AR67" s="144">
        <v>0.61904899999999996</v>
      </c>
      <c r="AS67" s="144">
        <v>0.89471299999999998</v>
      </c>
    </row>
    <row r="68" spans="14:45" x14ac:dyDescent="0.25">
      <c r="N68" s="1">
        <v>8</v>
      </c>
      <c r="O68" s="150">
        <v>0.85028700000000002</v>
      </c>
      <c r="P68" s="150">
        <v>0.29895899999999997</v>
      </c>
      <c r="AR68" s="144">
        <v>0.69376400000000005</v>
      </c>
      <c r="AS68" s="144">
        <v>0.99272300000000002</v>
      </c>
    </row>
    <row r="69" spans="14:45" x14ac:dyDescent="0.25">
      <c r="N69" s="1">
        <v>9</v>
      </c>
      <c r="O69" s="150">
        <v>0.943469</v>
      </c>
      <c r="P69" s="150">
        <v>0.31449000000000016</v>
      </c>
      <c r="AR69" s="144">
        <v>0.790076</v>
      </c>
      <c r="AS69" s="144">
        <v>1.1045660000000002</v>
      </c>
    </row>
    <row r="70" spans="14:45" x14ac:dyDescent="0.25">
      <c r="N70" s="1">
        <v>10</v>
      </c>
      <c r="O70" s="150">
        <v>1.03044</v>
      </c>
      <c r="P70" s="150">
        <v>0.32613799999999993</v>
      </c>
      <c r="AR70" s="144">
        <v>0.87223600000000012</v>
      </c>
      <c r="AS70" s="144">
        <v>1.1983740000000001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AB73"/>
  <sheetViews>
    <sheetView workbookViewId="0"/>
  </sheetViews>
  <sheetFormatPr defaultRowHeight="15" x14ac:dyDescent="0.25"/>
  <cols>
    <col min="1" max="1" width="9.140625" style="1"/>
    <col min="2" max="2" width="13.140625" style="1" customWidth="1"/>
    <col min="3" max="3" width="11.5703125" style="1" bestFit="1" customWidth="1"/>
    <col min="4" max="6" width="12.5703125" style="1" bestFit="1" customWidth="1"/>
    <col min="7" max="7" width="11.5703125" style="1" bestFit="1" customWidth="1"/>
    <col min="8" max="13" width="9.140625" style="1"/>
    <col min="14" max="15" width="15" style="1" customWidth="1"/>
    <col min="16" max="17" width="10.5703125" style="1" bestFit="1" customWidth="1"/>
    <col min="18" max="21" width="9.140625" style="1"/>
    <col min="22" max="22" width="10.42578125" style="1" bestFit="1" customWidth="1"/>
    <col min="23" max="16384" width="9.140625" style="1"/>
  </cols>
  <sheetData>
    <row r="1" spans="2:28" ht="15.75" x14ac:dyDescent="0.25">
      <c r="B1" s="4" t="s">
        <v>65</v>
      </c>
    </row>
    <row r="2" spans="2:28" x14ac:dyDescent="0.25">
      <c r="B2" s="8" t="s">
        <v>17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2:28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8" ht="15.75" x14ac:dyDescent="0.25">
      <c r="B4" s="9" t="s">
        <v>260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8" x14ac:dyDescent="0.25">
      <c r="B5" s="1" t="s">
        <v>57</v>
      </c>
      <c r="J5" s="8"/>
      <c r="K5" s="8"/>
      <c r="L5" s="8"/>
      <c r="M5" s="8"/>
      <c r="N5" s="8"/>
      <c r="O5" s="8"/>
      <c r="P5" s="8"/>
      <c r="Q5" s="8"/>
      <c r="R5" s="8"/>
      <c r="V5" s="12"/>
      <c r="W5" s="12"/>
      <c r="X5" s="12"/>
      <c r="Y5" s="12"/>
      <c r="Z5" s="12"/>
      <c r="AA5" s="12"/>
      <c r="AB5" s="12"/>
    </row>
    <row r="6" spans="2:28" x14ac:dyDescent="0.25">
      <c r="B6" s="23" t="s">
        <v>10</v>
      </c>
      <c r="C6" s="15"/>
      <c r="D6" s="16"/>
      <c r="E6" s="12"/>
      <c r="O6" s="14"/>
      <c r="P6" s="8"/>
      <c r="Q6" s="8"/>
      <c r="R6" s="8"/>
    </row>
    <row r="7" spans="2:28" x14ac:dyDescent="0.25">
      <c r="B7" s="110" t="s">
        <v>159</v>
      </c>
      <c r="C7" s="35"/>
      <c r="D7" s="35"/>
      <c r="E7" s="36"/>
      <c r="F7" s="36"/>
      <c r="G7" s="36"/>
      <c r="H7" s="8"/>
      <c r="I7" s="8"/>
    </row>
    <row r="8" spans="2:28" x14ac:dyDescent="0.25">
      <c r="B8" s="10"/>
      <c r="C8" s="35"/>
      <c r="D8" s="35"/>
      <c r="E8" s="36"/>
      <c r="F8" s="36"/>
      <c r="G8" s="36"/>
      <c r="H8" s="8"/>
      <c r="I8" s="8"/>
      <c r="O8" s="2" t="s">
        <v>160</v>
      </c>
    </row>
    <row r="9" spans="2:28" x14ac:dyDescent="0.25">
      <c r="B9" s="10"/>
      <c r="C9" s="35"/>
      <c r="D9" s="35"/>
      <c r="E9" s="36"/>
      <c r="F9" s="36"/>
      <c r="G9" s="36"/>
      <c r="H9" s="8"/>
      <c r="I9" s="8"/>
      <c r="N9" s="98" t="s">
        <v>161</v>
      </c>
      <c r="P9" s="3"/>
    </row>
    <row r="10" spans="2:28" x14ac:dyDescent="0.25">
      <c r="B10" s="10"/>
      <c r="C10" s="35"/>
      <c r="D10" s="35"/>
      <c r="E10" s="36"/>
      <c r="F10" s="36"/>
      <c r="G10" s="36"/>
      <c r="H10" s="8"/>
      <c r="I10" s="8"/>
      <c r="N10" s="70">
        <v>2010</v>
      </c>
      <c r="O10" s="97">
        <v>66.156702216049467</v>
      </c>
      <c r="P10" s="3"/>
    </row>
    <row r="11" spans="2:28" x14ac:dyDescent="0.25">
      <c r="B11" s="10"/>
      <c r="C11" s="35"/>
      <c r="D11" s="35"/>
      <c r="E11" s="36"/>
      <c r="F11" s="36"/>
      <c r="G11" s="36"/>
      <c r="H11" s="8"/>
      <c r="I11" s="8"/>
      <c r="N11" s="70">
        <v>2011</v>
      </c>
      <c r="O11" s="97">
        <v>65.017009496834362</v>
      </c>
      <c r="P11" s="3"/>
    </row>
    <row r="12" spans="2:28" x14ac:dyDescent="0.25">
      <c r="B12" s="10"/>
      <c r="C12" s="35"/>
      <c r="D12" s="35"/>
      <c r="E12" s="36"/>
      <c r="F12" s="36"/>
      <c r="G12" s="36"/>
      <c r="H12" s="8"/>
      <c r="I12" s="8"/>
      <c r="N12" s="70">
        <v>2012</v>
      </c>
      <c r="O12" s="97">
        <v>66.078497088439974</v>
      </c>
      <c r="P12" s="3"/>
    </row>
    <row r="13" spans="2:28" x14ac:dyDescent="0.25">
      <c r="B13" s="10"/>
      <c r="C13" s="35"/>
      <c r="D13" s="35"/>
      <c r="E13" s="36"/>
      <c r="F13" s="36"/>
      <c r="G13" s="36"/>
      <c r="H13" s="8"/>
      <c r="I13" s="8"/>
      <c r="N13" s="70">
        <v>2013</v>
      </c>
      <c r="O13" s="97">
        <v>65.043119343806993</v>
      </c>
      <c r="P13" s="3"/>
    </row>
    <row r="14" spans="2:28" x14ac:dyDescent="0.25">
      <c r="B14" s="10"/>
      <c r="C14" s="35"/>
      <c r="D14" s="35"/>
      <c r="E14" s="36"/>
      <c r="F14" s="36"/>
      <c r="G14" s="36"/>
      <c r="H14" s="8"/>
      <c r="I14" s="8"/>
      <c r="N14" s="70">
        <v>2014</v>
      </c>
      <c r="O14" s="97">
        <v>63.233810825327375</v>
      </c>
    </row>
    <row r="15" spans="2:28" x14ac:dyDescent="0.25">
      <c r="B15" s="10"/>
      <c r="C15" s="35"/>
      <c r="D15" s="35"/>
      <c r="E15" s="36"/>
      <c r="F15" s="36"/>
      <c r="G15" s="36"/>
      <c r="H15" s="8"/>
      <c r="I15" s="8"/>
      <c r="N15" s="70">
        <v>2015</v>
      </c>
      <c r="O15" s="97">
        <v>61.094493042159762</v>
      </c>
    </row>
    <row r="16" spans="2:28" x14ac:dyDescent="0.25">
      <c r="B16" s="13"/>
      <c r="C16" s="36"/>
      <c r="D16" s="36"/>
      <c r="E16" s="36"/>
      <c r="F16" s="36"/>
      <c r="G16" s="36"/>
      <c r="H16" s="8"/>
      <c r="I16" s="8"/>
      <c r="N16" s="70">
        <v>2016</v>
      </c>
      <c r="O16" s="97">
        <v>57.87149071918023</v>
      </c>
    </row>
    <row r="17" spans="2:16" x14ac:dyDescent="0.25">
      <c r="B17" s="13"/>
      <c r="C17" s="36"/>
      <c r="D17" s="36"/>
      <c r="E17" s="36"/>
      <c r="F17" s="36"/>
      <c r="G17" s="36"/>
      <c r="H17" s="8"/>
      <c r="I17" s="8"/>
    </row>
    <row r="18" spans="2:16" x14ac:dyDescent="0.25">
      <c r="B18" s="13"/>
      <c r="C18" s="36"/>
      <c r="D18" s="36"/>
      <c r="E18" s="36"/>
      <c r="F18" s="36"/>
      <c r="G18" s="36"/>
      <c r="H18" s="8"/>
      <c r="I18" s="8"/>
    </row>
    <row r="19" spans="2:16" x14ac:dyDescent="0.25">
      <c r="B19" s="13"/>
      <c r="C19" s="36"/>
      <c r="D19" s="36"/>
      <c r="E19" s="36"/>
      <c r="F19" s="36"/>
      <c r="G19" s="36"/>
      <c r="H19" s="8"/>
      <c r="I19" s="8"/>
    </row>
    <row r="20" spans="2:16" x14ac:dyDescent="0.25">
      <c r="B20" s="13"/>
      <c r="C20" s="36"/>
      <c r="D20" s="36"/>
      <c r="E20" s="36"/>
      <c r="F20" s="36"/>
      <c r="G20" s="36"/>
      <c r="H20" s="8"/>
      <c r="I20" s="8"/>
    </row>
    <row r="21" spans="2:16" x14ac:dyDescent="0.25">
      <c r="B21" s="13"/>
      <c r="C21" s="36"/>
      <c r="D21" s="36"/>
      <c r="E21" s="36"/>
      <c r="F21" s="36"/>
      <c r="G21" s="36"/>
      <c r="H21" s="8"/>
      <c r="I21" s="8"/>
    </row>
    <row r="22" spans="2:16" x14ac:dyDescent="0.25">
      <c r="B22" s="13"/>
      <c r="C22" s="37"/>
      <c r="D22" s="37"/>
      <c r="E22" s="37"/>
      <c r="F22" s="37"/>
      <c r="G22" s="37"/>
      <c r="H22" s="38"/>
      <c r="I22" s="8"/>
    </row>
    <row r="23" spans="2:16" x14ac:dyDescent="0.25">
      <c r="B23" s="13"/>
      <c r="C23" s="37"/>
      <c r="D23" s="37"/>
      <c r="E23" s="37"/>
      <c r="F23" s="37"/>
      <c r="G23" s="37"/>
      <c r="H23" s="38"/>
      <c r="I23" s="8"/>
    </row>
    <row r="24" spans="2:16" x14ac:dyDescent="0.25">
      <c r="B24" s="13"/>
      <c r="C24" s="37"/>
      <c r="D24" s="37"/>
      <c r="E24" s="37"/>
      <c r="F24" s="37"/>
      <c r="G24" s="37"/>
      <c r="H24" s="38"/>
      <c r="I24" s="8"/>
    </row>
    <row r="25" spans="2:16" x14ac:dyDescent="0.25">
      <c r="B25" s="13"/>
      <c r="C25" s="37"/>
      <c r="D25" s="37"/>
      <c r="E25" s="37"/>
      <c r="F25" s="37"/>
      <c r="G25" s="37"/>
      <c r="H25" s="38"/>
      <c r="I25" s="8"/>
    </row>
    <row r="26" spans="2:16" x14ac:dyDescent="0.25">
      <c r="B26" s="13"/>
      <c r="C26" s="11"/>
      <c r="D26" s="11"/>
      <c r="E26" s="11"/>
      <c r="F26" s="11"/>
      <c r="G26" s="11"/>
      <c r="H26" s="8"/>
      <c r="I26" s="8"/>
    </row>
    <row r="30" spans="2:16" ht="15.75" x14ac:dyDescent="0.25">
      <c r="B30" s="9" t="s">
        <v>70</v>
      </c>
    </row>
    <row r="31" spans="2:16" x14ac:dyDescent="0.25">
      <c r="B31" s="1" t="s">
        <v>162</v>
      </c>
      <c r="P31" s="2"/>
    </row>
    <row r="32" spans="2:16" x14ac:dyDescent="0.25">
      <c r="B32" s="23" t="s">
        <v>10</v>
      </c>
    </row>
    <row r="33" spans="14:21" x14ac:dyDescent="0.25">
      <c r="O33" s="2" t="s">
        <v>162</v>
      </c>
    </row>
    <row r="34" spans="14:21" x14ac:dyDescent="0.25">
      <c r="N34" s="2"/>
      <c r="O34" s="98">
        <v>2010</v>
      </c>
      <c r="P34" s="98">
        <v>2011</v>
      </c>
      <c r="Q34" s="98">
        <v>2012</v>
      </c>
      <c r="R34" s="98">
        <v>2013</v>
      </c>
      <c r="S34" s="98">
        <v>2014</v>
      </c>
      <c r="T34" s="152">
        <v>2015</v>
      </c>
      <c r="U34" s="196">
        <v>2016</v>
      </c>
    </row>
    <row r="35" spans="14:21" x14ac:dyDescent="0.25">
      <c r="N35" s="12" t="s">
        <v>2</v>
      </c>
      <c r="O35" s="97">
        <v>5.1398895164705394</v>
      </c>
      <c r="P35" s="97">
        <v>5.4479602808050593</v>
      </c>
      <c r="Q35" s="97">
        <v>4.8957579425534892</v>
      </c>
      <c r="R35" s="97">
        <v>4.8735389227844168</v>
      </c>
      <c r="S35" s="97">
        <v>5.2780082209054102</v>
      </c>
      <c r="T35" s="97">
        <v>5.6656565621584862</v>
      </c>
      <c r="U35" s="97">
        <v>6.4829957871740369</v>
      </c>
    </row>
    <row r="36" spans="14:21" x14ac:dyDescent="0.25">
      <c r="N36" s="12" t="s">
        <v>67</v>
      </c>
      <c r="O36" s="97">
        <v>18.125676848884165</v>
      </c>
      <c r="P36" s="97">
        <v>18.361428037732693</v>
      </c>
      <c r="Q36" s="97">
        <v>17.255556756502717</v>
      </c>
      <c r="R36" s="97">
        <v>17.127907347591183</v>
      </c>
      <c r="S36" s="97">
        <v>19.619800993304992</v>
      </c>
      <c r="T36" s="97">
        <v>20.984779530103161</v>
      </c>
      <c r="U36" s="97">
        <v>25.64474815645525</v>
      </c>
    </row>
    <row r="37" spans="14:21" x14ac:dyDescent="0.25">
      <c r="N37" s="12" t="s">
        <v>68</v>
      </c>
      <c r="O37" s="97">
        <v>41.596587172273743</v>
      </c>
      <c r="P37" s="97">
        <v>43.534402029476155</v>
      </c>
      <c r="Q37" s="97">
        <v>42.599050410591907</v>
      </c>
      <c r="R37" s="97">
        <v>46.226113282416136</v>
      </c>
      <c r="S37" s="97">
        <v>49.739559293106353</v>
      </c>
      <c r="T37" s="97">
        <v>51.577429927972887</v>
      </c>
      <c r="U37" s="97">
        <v>49.064294446141773</v>
      </c>
    </row>
    <row r="38" spans="14:21" x14ac:dyDescent="0.25">
      <c r="N38" s="12" t="s">
        <v>69</v>
      </c>
      <c r="O38" s="97">
        <v>20.682688876008068</v>
      </c>
      <c r="P38" s="97">
        <v>23.429119550091865</v>
      </c>
      <c r="Q38" s="97">
        <v>26.31882712959397</v>
      </c>
      <c r="R38" s="97">
        <v>25.336025089730406</v>
      </c>
      <c r="S38" s="97">
        <v>22.405536715805326</v>
      </c>
      <c r="T38" s="97">
        <v>19.541041460275117</v>
      </c>
      <c r="U38" s="97">
        <v>17.413282545388086</v>
      </c>
    </row>
    <row r="39" spans="14:21" x14ac:dyDescent="0.25">
      <c r="N39" s="12" t="s">
        <v>91</v>
      </c>
      <c r="O39" s="97">
        <v>14.455142396170451</v>
      </c>
      <c r="P39" s="97">
        <v>9.2270734416258087</v>
      </c>
      <c r="Q39" s="97">
        <v>8.9307920421813325</v>
      </c>
      <c r="R39" s="97">
        <v>6.4363966281961282</v>
      </c>
      <c r="S39" s="97">
        <v>2.9570947768779337</v>
      </c>
      <c r="T39" s="97">
        <v>2.2310925194903524</v>
      </c>
      <c r="U39" s="97">
        <v>1.3946790648408554</v>
      </c>
    </row>
    <row r="40" spans="14:21" x14ac:dyDescent="0.25">
      <c r="T40" s="48"/>
    </row>
    <row r="41" spans="14:21" x14ac:dyDescent="0.25">
      <c r="T41" s="48"/>
    </row>
    <row r="42" spans="14:21" x14ac:dyDescent="0.25">
      <c r="T42" s="48"/>
    </row>
    <row r="43" spans="14:21" x14ac:dyDescent="0.25">
      <c r="T43" s="48"/>
    </row>
    <row r="44" spans="14:21" x14ac:dyDescent="0.25">
      <c r="T44" s="48"/>
    </row>
    <row r="54" spans="2:24" ht="15.75" x14ac:dyDescent="0.25">
      <c r="B54" s="9" t="s">
        <v>163</v>
      </c>
    </row>
    <row r="55" spans="2:24" x14ac:dyDescent="0.25">
      <c r="B55" s="1" t="s">
        <v>57</v>
      </c>
    </row>
    <row r="56" spans="2:24" x14ac:dyDescent="0.25">
      <c r="B56" s="23" t="s">
        <v>10</v>
      </c>
      <c r="V56" s="56"/>
      <c r="W56" s="56"/>
      <c r="X56" s="56"/>
    </row>
    <row r="57" spans="2:24" x14ac:dyDescent="0.25">
      <c r="O57" s="2" t="s">
        <v>172</v>
      </c>
      <c r="V57" s="56"/>
      <c r="W57" s="56"/>
      <c r="X57" s="56"/>
    </row>
    <row r="58" spans="2:24" x14ac:dyDescent="0.25">
      <c r="V58" s="56"/>
      <c r="W58" s="56"/>
      <c r="X58" s="56"/>
    </row>
    <row r="59" spans="2:24" x14ac:dyDescent="0.25">
      <c r="N59" s="2" t="s">
        <v>66</v>
      </c>
      <c r="O59" s="98">
        <v>2012</v>
      </c>
      <c r="P59" s="98">
        <v>2013</v>
      </c>
      <c r="Q59" s="98">
        <v>2014</v>
      </c>
      <c r="R59" s="168">
        <v>2015</v>
      </c>
      <c r="S59" s="207">
        <v>2016</v>
      </c>
      <c r="V59" s="56"/>
      <c r="W59" s="56"/>
      <c r="X59" s="56"/>
    </row>
    <row r="60" spans="2:24" x14ac:dyDescent="0.25">
      <c r="N60" s="12" t="s">
        <v>2</v>
      </c>
      <c r="O60" s="97">
        <v>5.7570047355679472</v>
      </c>
      <c r="P60" s="97">
        <v>5.3963826774153292</v>
      </c>
      <c r="Q60" s="97">
        <v>5.0351661148136326</v>
      </c>
      <c r="R60" s="97">
        <v>4.9017018115606668</v>
      </c>
      <c r="S60" s="97">
        <v>4.3947918258372072</v>
      </c>
      <c r="V60" s="56"/>
      <c r="W60" s="56"/>
      <c r="X60" s="56"/>
    </row>
    <row r="61" spans="2:24" x14ac:dyDescent="0.25">
      <c r="N61" s="12" t="s">
        <v>67</v>
      </c>
      <c r="O61" s="97">
        <v>2.5558146860305451</v>
      </c>
      <c r="P61" s="97">
        <v>2.4560154925758821</v>
      </c>
      <c r="Q61" s="97">
        <v>2.2268831991200044</v>
      </c>
      <c r="R61" s="97">
        <v>2.0323965489852251</v>
      </c>
      <c r="S61" s="97">
        <v>1.7890323178154932</v>
      </c>
      <c r="V61" s="56"/>
      <c r="W61" s="56"/>
      <c r="X61" s="56"/>
    </row>
    <row r="62" spans="2:24" x14ac:dyDescent="0.25">
      <c r="N62" s="12" t="s">
        <v>68</v>
      </c>
      <c r="O62" s="97">
        <v>1.1382583353099851</v>
      </c>
      <c r="P62" s="97">
        <v>1.056404926634865</v>
      </c>
      <c r="Q62" s="97">
        <v>1.0629161949541404</v>
      </c>
      <c r="R62" s="97">
        <v>1.1010293651559306</v>
      </c>
      <c r="S62" s="97">
        <v>1.2817266552444866</v>
      </c>
    </row>
    <row r="63" spans="2:24" x14ac:dyDescent="0.25">
      <c r="N63" s="12" t="s">
        <v>69</v>
      </c>
      <c r="O63" s="97">
        <v>0.75819715040796332</v>
      </c>
      <c r="P63" s="97">
        <v>0.94868515908572282</v>
      </c>
      <c r="Q63" s="97">
        <v>1.1438036958534272</v>
      </c>
      <c r="R63" s="97">
        <v>1.3298364178933335</v>
      </c>
      <c r="S63" s="97">
        <v>1.5575477613227817</v>
      </c>
    </row>
    <row r="64" spans="2:24" x14ac:dyDescent="0.25">
      <c r="N64" s="12" t="s">
        <v>91</v>
      </c>
      <c r="O64" s="97">
        <v>1.1438616852164154</v>
      </c>
      <c r="P64" s="97">
        <v>1.1424836885983025</v>
      </c>
      <c r="Q64" s="97">
        <v>1.7543040664615439</v>
      </c>
      <c r="R64" s="97">
        <v>1.8281373757325043</v>
      </c>
      <c r="S64" s="97">
        <v>2.6712636458175365</v>
      </c>
    </row>
    <row r="65" spans="14:19" x14ac:dyDescent="0.25">
      <c r="N65" s="2" t="s">
        <v>0</v>
      </c>
      <c r="O65" s="208">
        <v>1.5094608180694942</v>
      </c>
      <c r="P65" s="208">
        <v>1.4858876978635114</v>
      </c>
      <c r="Q65" s="208">
        <v>1.5398340668926946</v>
      </c>
      <c r="R65" s="208">
        <v>1.5726410197807055</v>
      </c>
      <c r="S65" s="208">
        <v>1.6810528886827363</v>
      </c>
    </row>
    <row r="68" spans="14:19" x14ac:dyDescent="0.25">
      <c r="Q68" s="56"/>
    </row>
    <row r="69" spans="14:19" x14ac:dyDescent="0.25">
      <c r="Q69" s="56"/>
    </row>
    <row r="70" spans="14:19" x14ac:dyDescent="0.25">
      <c r="Q70" s="56"/>
    </row>
    <row r="71" spans="14:19" x14ac:dyDescent="0.25">
      <c r="Q71" s="56"/>
    </row>
    <row r="72" spans="14:19" x14ac:dyDescent="0.25">
      <c r="Q72" s="56"/>
    </row>
    <row r="73" spans="14:19" x14ac:dyDescent="0.25">
      <c r="Q73" s="56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45" sqref="W45"/>
    </sheetView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45" sqref="W4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153"/>
  <sheetViews>
    <sheetView topLeftCell="A10" workbookViewId="0"/>
  </sheetViews>
  <sheetFormatPr defaultRowHeight="15" x14ac:dyDescent="0.25"/>
  <cols>
    <col min="1" max="1" width="9.140625" style="1" customWidth="1"/>
    <col min="2" max="2" width="45.140625" style="1" customWidth="1"/>
    <col min="3" max="3" width="12.42578125" style="1" customWidth="1"/>
    <col min="4" max="4" width="9.140625" style="1"/>
    <col min="5" max="5" width="10" style="1" customWidth="1"/>
    <col min="6" max="7" width="11.42578125" style="1" customWidth="1"/>
    <col min="8" max="14" width="9.140625" style="1"/>
    <col min="15" max="15" width="38.28515625" style="1" customWidth="1"/>
    <col min="16" max="16" width="13.7109375" style="1" customWidth="1"/>
    <col min="17" max="16384" width="9.140625" style="1"/>
  </cols>
  <sheetData>
    <row r="1" spans="1:15" x14ac:dyDescent="0.25">
      <c r="A1" s="2"/>
      <c r="B1" s="20"/>
      <c r="C1" s="20"/>
      <c r="D1" s="2"/>
      <c r="O1" s="2"/>
    </row>
    <row r="2" spans="1:15" x14ac:dyDescent="0.25">
      <c r="A2" s="83"/>
      <c r="B2" s="3"/>
      <c r="C2" s="3"/>
    </row>
    <row r="3" spans="1:15" x14ac:dyDescent="0.25">
      <c r="A3" s="83"/>
      <c r="B3" s="3"/>
      <c r="C3" s="3"/>
    </row>
    <row r="4" spans="1:15" ht="15.75" customHeight="1" x14ac:dyDescent="0.25">
      <c r="A4" s="83"/>
      <c r="B4" s="2" t="s">
        <v>198</v>
      </c>
    </row>
    <row r="5" spans="1:15" ht="45" x14ac:dyDescent="0.25">
      <c r="A5" s="83"/>
      <c r="B5" s="54"/>
      <c r="C5" s="49" t="s">
        <v>44</v>
      </c>
      <c r="D5" s="49" t="s">
        <v>45</v>
      </c>
      <c r="E5" s="49" t="s">
        <v>43</v>
      </c>
      <c r="F5" s="49" t="s">
        <v>6</v>
      </c>
      <c r="G5" s="49" t="s">
        <v>56</v>
      </c>
      <c r="H5" s="49" t="s">
        <v>0</v>
      </c>
    </row>
    <row r="6" spans="1:15" x14ac:dyDescent="0.25">
      <c r="A6" s="83"/>
      <c r="B6" s="55" t="s">
        <v>51</v>
      </c>
      <c r="C6" s="171">
        <v>10</v>
      </c>
      <c r="D6" s="171">
        <v>5.83</v>
      </c>
      <c r="E6" s="171">
        <v>28</v>
      </c>
      <c r="F6" s="171">
        <v>36</v>
      </c>
      <c r="G6" s="171">
        <v>20</v>
      </c>
      <c r="H6" s="171">
        <v>100</v>
      </c>
    </row>
    <row r="7" spans="1:15" x14ac:dyDescent="0.25">
      <c r="A7" s="83"/>
      <c r="B7" s="55" t="s">
        <v>46</v>
      </c>
      <c r="C7" s="171">
        <v>11</v>
      </c>
      <c r="D7" s="171">
        <v>6.1</v>
      </c>
      <c r="E7" s="171">
        <v>40</v>
      </c>
      <c r="F7" s="171">
        <v>24</v>
      </c>
      <c r="G7" s="171">
        <v>17.96</v>
      </c>
      <c r="H7" s="171">
        <v>100</v>
      </c>
      <c r="J7" s="100"/>
      <c r="K7" s="100"/>
      <c r="L7" s="100"/>
    </row>
    <row r="8" spans="1:15" x14ac:dyDescent="0.25">
      <c r="A8" s="83"/>
      <c r="B8" s="55" t="s">
        <v>186</v>
      </c>
      <c r="C8" s="170">
        <v>2464509</v>
      </c>
      <c r="D8" s="170">
        <v>2035057</v>
      </c>
      <c r="E8" s="170">
        <v>3019913</v>
      </c>
      <c r="F8" s="170">
        <v>1400713</v>
      </c>
      <c r="G8" s="170">
        <v>1927037</v>
      </c>
      <c r="H8" s="170">
        <v>2122680</v>
      </c>
      <c r="J8" s="100"/>
      <c r="K8" s="100"/>
      <c r="L8" s="100"/>
    </row>
    <row r="9" spans="1:15" x14ac:dyDescent="0.25">
      <c r="A9" s="83"/>
      <c r="B9" s="55" t="s">
        <v>47</v>
      </c>
      <c r="C9" s="170">
        <v>3717170</v>
      </c>
      <c r="D9" s="170">
        <v>2712679</v>
      </c>
      <c r="E9" s="170">
        <v>4749685</v>
      </c>
      <c r="F9" s="170">
        <v>1794820</v>
      </c>
      <c r="G9" s="170">
        <v>2581863</v>
      </c>
      <c r="H9" s="170">
        <v>3052181</v>
      </c>
    </row>
    <row r="10" spans="1:15" x14ac:dyDescent="0.25">
      <c r="A10" s="83"/>
      <c r="B10" s="55" t="s">
        <v>50</v>
      </c>
      <c r="C10" s="170">
        <v>45187</v>
      </c>
      <c r="D10" s="170">
        <v>41736</v>
      </c>
      <c r="E10" s="170">
        <v>48144</v>
      </c>
      <c r="F10" s="170">
        <v>38313</v>
      </c>
      <c r="G10" s="170">
        <v>42186</v>
      </c>
      <c r="H10" s="170">
        <v>42893</v>
      </c>
    </row>
    <row r="11" spans="1:15" x14ac:dyDescent="0.25">
      <c r="A11" s="83"/>
    </row>
    <row r="12" spans="1:15" x14ac:dyDescent="0.25">
      <c r="A12" s="83"/>
      <c r="B12" s="51" t="s">
        <v>42</v>
      </c>
    </row>
    <row r="13" spans="1:15" x14ac:dyDescent="0.25">
      <c r="A13" s="83"/>
      <c r="B13" s="1" t="s">
        <v>29</v>
      </c>
    </row>
    <row r="14" spans="1:15" x14ac:dyDescent="0.25">
      <c r="A14" s="83"/>
    </row>
    <row r="15" spans="1:15" x14ac:dyDescent="0.25">
      <c r="A15" s="83"/>
    </row>
    <row r="16" spans="1:15" x14ac:dyDescent="0.25">
      <c r="A16" s="83"/>
    </row>
    <row r="17" spans="1:11" x14ac:dyDescent="0.25">
      <c r="A17" s="83"/>
      <c r="B17" s="2" t="s">
        <v>199</v>
      </c>
    </row>
    <row r="18" spans="1:11" x14ac:dyDescent="0.25">
      <c r="A18" s="83"/>
    </row>
    <row r="19" spans="1:11" ht="15.75" customHeight="1" x14ac:dyDescent="0.25">
      <c r="A19" s="83"/>
      <c r="B19" s="54"/>
      <c r="C19" s="49" t="s">
        <v>173</v>
      </c>
      <c r="D19" s="49" t="s">
        <v>174</v>
      </c>
      <c r="E19" s="49" t="s">
        <v>11</v>
      </c>
      <c r="F19" s="49" t="s">
        <v>194</v>
      </c>
      <c r="G19" s="50" t="s">
        <v>0</v>
      </c>
    </row>
    <row r="20" spans="1:11" x14ac:dyDescent="0.25">
      <c r="A20" s="83"/>
      <c r="B20" s="55" t="s">
        <v>51</v>
      </c>
      <c r="C20" s="171">
        <v>20</v>
      </c>
      <c r="D20" s="171">
        <v>47</v>
      </c>
      <c r="E20" s="171">
        <v>24</v>
      </c>
      <c r="F20" s="171">
        <v>9</v>
      </c>
      <c r="G20" s="171">
        <v>100</v>
      </c>
    </row>
    <row r="21" spans="1:11" x14ac:dyDescent="0.25">
      <c r="A21" s="83"/>
      <c r="B21" s="55" t="s">
        <v>46</v>
      </c>
      <c r="C21" s="171">
        <v>22</v>
      </c>
      <c r="D21" s="171">
        <v>53</v>
      </c>
      <c r="E21" s="171">
        <v>19</v>
      </c>
      <c r="F21" s="171">
        <v>5.77</v>
      </c>
      <c r="G21" s="171">
        <v>100</v>
      </c>
      <c r="J21" s="101"/>
      <c r="K21" s="101"/>
    </row>
    <row r="22" spans="1:11" x14ac:dyDescent="0.25">
      <c r="A22" s="83"/>
      <c r="B22" s="55" t="s">
        <v>185</v>
      </c>
      <c r="C22" s="170">
        <v>1722552</v>
      </c>
      <c r="D22" s="170">
        <v>2445524</v>
      </c>
      <c r="E22" s="170">
        <v>2117483</v>
      </c>
      <c r="F22" s="170">
        <v>1379380</v>
      </c>
      <c r="G22" s="170">
        <v>2122680</v>
      </c>
      <c r="J22" s="101"/>
      <c r="K22" s="101"/>
    </row>
    <row r="23" spans="1:11" x14ac:dyDescent="0.25">
      <c r="A23" s="83"/>
      <c r="B23" s="169" t="s">
        <v>47</v>
      </c>
      <c r="C23" s="170">
        <v>2071782</v>
      </c>
      <c r="D23" s="170">
        <v>3386220</v>
      </c>
      <c r="E23" s="170">
        <v>3228303</v>
      </c>
      <c r="F23" s="170">
        <v>3030842</v>
      </c>
      <c r="G23" s="170">
        <v>3052181</v>
      </c>
    </row>
    <row r="24" spans="1:11" x14ac:dyDescent="0.25">
      <c r="A24" s="83"/>
      <c r="B24" s="55" t="s">
        <v>50</v>
      </c>
      <c r="C24" s="170">
        <v>35360</v>
      </c>
      <c r="D24" s="170">
        <v>47135</v>
      </c>
      <c r="E24" s="170">
        <v>44911</v>
      </c>
      <c r="F24" s="170">
        <v>32793</v>
      </c>
      <c r="G24" s="170">
        <v>42893</v>
      </c>
    </row>
    <row r="25" spans="1:11" x14ac:dyDescent="0.25">
      <c r="A25" s="83"/>
    </row>
    <row r="26" spans="1:11" x14ac:dyDescent="0.25">
      <c r="A26" s="83"/>
      <c r="B26" s="1" t="s">
        <v>106</v>
      </c>
      <c r="D26" s="52"/>
    </row>
    <row r="27" spans="1:11" x14ac:dyDescent="0.25">
      <c r="A27" s="83"/>
      <c r="B27" s="1" t="s">
        <v>29</v>
      </c>
      <c r="D27" s="53"/>
    </row>
    <row r="28" spans="1:11" x14ac:dyDescent="0.25">
      <c r="A28" s="83"/>
    </row>
    <row r="29" spans="1:11" x14ac:dyDescent="0.25">
      <c r="A29" s="83"/>
      <c r="B29" s="3"/>
      <c r="C29" s="3"/>
    </row>
    <row r="30" spans="1:11" x14ac:dyDescent="0.25">
      <c r="A30" s="83"/>
      <c r="B30" s="3"/>
      <c r="C30" s="3"/>
    </row>
    <row r="31" spans="1:11" x14ac:dyDescent="0.25">
      <c r="A31" s="83"/>
      <c r="B31" s="2" t="s">
        <v>216</v>
      </c>
    </row>
    <row r="32" spans="1:11" x14ac:dyDescent="0.25">
      <c r="A32" s="83"/>
    </row>
    <row r="33" spans="1:11" x14ac:dyDescent="0.25">
      <c r="A33" s="83"/>
      <c r="B33" s="54"/>
      <c r="C33" s="49">
        <v>2012</v>
      </c>
      <c r="D33" s="49">
        <v>2013</v>
      </c>
      <c r="E33" s="49">
        <v>2014</v>
      </c>
      <c r="F33" s="49">
        <v>2015</v>
      </c>
      <c r="G33" s="50">
        <v>2016</v>
      </c>
    </row>
    <row r="34" spans="1:11" x14ac:dyDescent="0.25">
      <c r="A34" s="83"/>
      <c r="B34" s="55" t="s">
        <v>185</v>
      </c>
      <c r="C34" s="201">
        <v>1659422</v>
      </c>
      <c r="D34" s="201">
        <v>1703157</v>
      </c>
      <c r="E34" s="201">
        <v>1893998</v>
      </c>
      <c r="F34" s="201">
        <v>2071351</v>
      </c>
      <c r="G34" s="201">
        <v>2122680</v>
      </c>
    </row>
    <row r="35" spans="1:11" x14ac:dyDescent="0.25">
      <c r="A35" s="83"/>
      <c r="B35" s="55" t="s">
        <v>47</v>
      </c>
      <c r="C35" s="201">
        <v>2221049</v>
      </c>
      <c r="D35" s="201">
        <v>2332598</v>
      </c>
      <c r="E35" s="201">
        <v>2519224</v>
      </c>
      <c r="F35" s="201">
        <v>2864292</v>
      </c>
      <c r="G35" s="201">
        <v>3052181</v>
      </c>
      <c r="J35" s="101"/>
      <c r="K35" s="101"/>
    </row>
    <row r="36" spans="1:11" x14ac:dyDescent="0.25">
      <c r="A36" s="83"/>
      <c r="B36" s="55" t="s">
        <v>50</v>
      </c>
      <c r="C36" s="170">
        <v>39421</v>
      </c>
      <c r="D36" s="170">
        <v>38634</v>
      </c>
      <c r="E36" s="170">
        <v>39919</v>
      </c>
      <c r="F36" s="170">
        <v>41750</v>
      </c>
      <c r="G36" s="170">
        <v>42893</v>
      </c>
    </row>
    <row r="37" spans="1:11" x14ac:dyDescent="0.25">
      <c r="A37" s="83"/>
    </row>
    <row r="38" spans="1:11" x14ac:dyDescent="0.25">
      <c r="A38" s="83"/>
      <c r="B38" s="1" t="s">
        <v>106</v>
      </c>
      <c r="D38" s="52"/>
    </row>
    <row r="39" spans="1:11" x14ac:dyDescent="0.25">
      <c r="A39" s="83"/>
      <c r="B39" s="1" t="s">
        <v>29</v>
      </c>
      <c r="D39" s="53"/>
    </row>
    <row r="40" spans="1:11" x14ac:dyDescent="0.25">
      <c r="A40" s="83"/>
      <c r="B40" s="3"/>
      <c r="C40" s="3"/>
    </row>
    <row r="41" spans="1:11" x14ac:dyDescent="0.25">
      <c r="A41" s="83"/>
      <c r="B41" s="3"/>
      <c r="C41" s="3"/>
    </row>
    <row r="42" spans="1:11" x14ac:dyDescent="0.25">
      <c r="A42" s="83"/>
      <c r="B42" s="3"/>
      <c r="C42" s="3"/>
    </row>
    <row r="43" spans="1:11" x14ac:dyDescent="0.25">
      <c r="A43" s="83"/>
      <c r="B43" s="3"/>
      <c r="C43" s="3"/>
    </row>
    <row r="44" spans="1:11" x14ac:dyDescent="0.25">
      <c r="A44" s="83"/>
      <c r="B44" s="3"/>
      <c r="C44" s="3"/>
    </row>
    <row r="45" spans="1:11" x14ac:dyDescent="0.25">
      <c r="A45" s="83"/>
      <c r="B45" s="3"/>
      <c r="C45" s="3"/>
    </row>
    <row r="46" spans="1:11" x14ac:dyDescent="0.25">
      <c r="A46" s="83"/>
      <c r="B46" s="3"/>
      <c r="C46" s="3"/>
    </row>
    <row r="47" spans="1:11" x14ac:dyDescent="0.25">
      <c r="A47" s="83"/>
      <c r="B47" s="3"/>
      <c r="C47" s="3"/>
    </row>
    <row r="48" spans="1:11" x14ac:dyDescent="0.25">
      <c r="A48" s="83"/>
      <c r="B48" s="3"/>
      <c r="C48" s="3"/>
    </row>
    <row r="49" spans="1:3" x14ac:dyDescent="0.25">
      <c r="A49" s="83"/>
      <c r="B49" s="3"/>
      <c r="C49" s="3"/>
    </row>
    <row r="50" spans="1:3" x14ac:dyDescent="0.25">
      <c r="A50" s="83"/>
      <c r="B50" s="3"/>
      <c r="C50" s="3"/>
    </row>
    <row r="51" spans="1:3" x14ac:dyDescent="0.25">
      <c r="A51" s="83"/>
      <c r="B51" s="3"/>
      <c r="C51" s="3"/>
    </row>
    <row r="52" spans="1:3" x14ac:dyDescent="0.25">
      <c r="A52" s="83"/>
      <c r="B52" s="3"/>
      <c r="C52" s="3"/>
    </row>
    <row r="53" spans="1:3" x14ac:dyDescent="0.25">
      <c r="A53" s="83"/>
      <c r="B53" s="3"/>
      <c r="C53" s="3"/>
    </row>
    <row r="54" spans="1:3" x14ac:dyDescent="0.25">
      <c r="A54" s="83"/>
      <c r="B54" s="3"/>
      <c r="C54" s="3"/>
    </row>
    <row r="55" spans="1:3" x14ac:dyDescent="0.25">
      <c r="A55" s="83"/>
      <c r="B55" s="3"/>
      <c r="C55" s="3"/>
    </row>
    <row r="56" spans="1:3" x14ac:dyDescent="0.25">
      <c r="A56" s="83"/>
      <c r="B56" s="3"/>
      <c r="C56" s="3"/>
    </row>
    <row r="57" spans="1:3" x14ac:dyDescent="0.25">
      <c r="A57" s="83"/>
      <c r="B57" s="3"/>
      <c r="C57" s="3"/>
    </row>
    <row r="58" spans="1:3" x14ac:dyDescent="0.25">
      <c r="A58" s="83"/>
      <c r="B58" s="3"/>
      <c r="C58" s="3"/>
    </row>
    <row r="59" spans="1:3" x14ac:dyDescent="0.25">
      <c r="A59" s="83"/>
      <c r="B59" s="3"/>
      <c r="C59" s="3"/>
    </row>
    <row r="60" spans="1:3" x14ac:dyDescent="0.25">
      <c r="A60" s="83"/>
      <c r="B60" s="3"/>
      <c r="C60" s="3"/>
    </row>
    <row r="61" spans="1:3" x14ac:dyDescent="0.25">
      <c r="A61" s="83"/>
      <c r="B61" s="3"/>
      <c r="C61" s="3"/>
    </row>
    <row r="62" spans="1:3" x14ac:dyDescent="0.25">
      <c r="A62" s="83"/>
      <c r="B62" s="3"/>
      <c r="C62" s="3"/>
    </row>
    <row r="63" spans="1:3" x14ac:dyDescent="0.25">
      <c r="A63" s="83"/>
      <c r="B63" s="3"/>
      <c r="C63" s="3"/>
    </row>
    <row r="64" spans="1:3" x14ac:dyDescent="0.25">
      <c r="A64" s="83"/>
      <c r="B64" s="3"/>
      <c r="C64" s="3"/>
    </row>
    <row r="65" spans="1:3" x14ac:dyDescent="0.25">
      <c r="A65" s="83"/>
      <c r="B65" s="3"/>
      <c r="C65" s="3"/>
    </row>
    <row r="66" spans="1:3" x14ac:dyDescent="0.25">
      <c r="A66" s="83"/>
      <c r="B66" s="3"/>
      <c r="C66" s="3"/>
    </row>
    <row r="67" spans="1:3" x14ac:dyDescent="0.25">
      <c r="A67" s="83"/>
      <c r="B67" s="3"/>
      <c r="C67" s="3"/>
    </row>
    <row r="68" spans="1:3" x14ac:dyDescent="0.25">
      <c r="A68" s="83"/>
      <c r="B68" s="3"/>
      <c r="C68" s="3"/>
    </row>
    <row r="69" spans="1:3" x14ac:dyDescent="0.25">
      <c r="A69" s="83"/>
      <c r="B69" s="3"/>
      <c r="C69" s="3"/>
    </row>
    <row r="70" spans="1:3" x14ac:dyDescent="0.25">
      <c r="A70" s="83"/>
      <c r="B70" s="3"/>
      <c r="C70" s="3"/>
    </row>
    <row r="71" spans="1:3" x14ac:dyDescent="0.25">
      <c r="A71" s="83"/>
      <c r="B71" s="3"/>
      <c r="C71" s="3"/>
    </row>
    <row r="72" spans="1:3" x14ac:dyDescent="0.25">
      <c r="A72" s="83"/>
      <c r="B72" s="3"/>
      <c r="C72" s="3"/>
    </row>
    <row r="73" spans="1:3" x14ac:dyDescent="0.25">
      <c r="A73" s="83"/>
      <c r="B73" s="3"/>
      <c r="C73" s="3"/>
    </row>
    <row r="74" spans="1:3" x14ac:dyDescent="0.25">
      <c r="A74" s="83"/>
      <c r="B74" s="3"/>
      <c r="C74" s="3"/>
    </row>
    <row r="75" spans="1:3" x14ac:dyDescent="0.25">
      <c r="A75" s="83"/>
      <c r="B75" s="3"/>
      <c r="C75" s="3"/>
    </row>
    <row r="76" spans="1:3" x14ac:dyDescent="0.25">
      <c r="A76" s="83"/>
      <c r="B76" s="3"/>
      <c r="C76" s="3"/>
    </row>
    <row r="77" spans="1:3" x14ac:dyDescent="0.25">
      <c r="A77" s="83"/>
      <c r="B77" s="3"/>
      <c r="C77" s="3"/>
    </row>
    <row r="78" spans="1:3" x14ac:dyDescent="0.25">
      <c r="A78" s="83"/>
      <c r="B78" s="3"/>
      <c r="C78" s="3"/>
    </row>
    <row r="79" spans="1:3" x14ac:dyDescent="0.25">
      <c r="A79" s="83"/>
      <c r="B79" s="3"/>
      <c r="C79" s="3"/>
    </row>
    <row r="80" spans="1:3" x14ac:dyDescent="0.25">
      <c r="A80" s="83"/>
      <c r="B80" s="3"/>
      <c r="C80" s="3"/>
    </row>
    <row r="81" spans="1:3" x14ac:dyDescent="0.25">
      <c r="A81" s="83"/>
      <c r="B81" s="3"/>
      <c r="C81" s="3"/>
    </row>
    <row r="82" spans="1:3" x14ac:dyDescent="0.25">
      <c r="A82" s="83"/>
      <c r="B82" s="3"/>
      <c r="C82" s="3"/>
    </row>
    <row r="83" spans="1:3" x14ac:dyDescent="0.25">
      <c r="A83" s="83"/>
      <c r="B83" s="3"/>
      <c r="C83" s="3"/>
    </row>
    <row r="84" spans="1:3" x14ac:dyDescent="0.25">
      <c r="A84" s="83"/>
      <c r="B84" s="3"/>
      <c r="C84" s="3"/>
    </row>
    <row r="85" spans="1:3" x14ac:dyDescent="0.25">
      <c r="A85" s="83"/>
      <c r="B85" s="3"/>
      <c r="C85" s="3"/>
    </row>
    <row r="86" spans="1:3" x14ac:dyDescent="0.25">
      <c r="A86" s="83"/>
      <c r="B86" s="3"/>
      <c r="C86" s="3"/>
    </row>
    <row r="87" spans="1:3" x14ac:dyDescent="0.25">
      <c r="A87" s="83"/>
      <c r="B87" s="3"/>
      <c r="C87" s="3"/>
    </row>
    <row r="88" spans="1:3" x14ac:dyDescent="0.25">
      <c r="A88" s="83"/>
      <c r="B88" s="3"/>
      <c r="C88" s="3"/>
    </row>
    <row r="89" spans="1:3" x14ac:dyDescent="0.25">
      <c r="A89" s="83"/>
      <c r="B89" s="3"/>
      <c r="C89" s="3"/>
    </row>
    <row r="90" spans="1:3" x14ac:dyDescent="0.25">
      <c r="A90" s="83"/>
      <c r="B90" s="3"/>
      <c r="C90" s="3"/>
    </row>
    <row r="91" spans="1:3" x14ac:dyDescent="0.25">
      <c r="A91" s="83"/>
      <c r="B91" s="3"/>
      <c r="C91" s="3"/>
    </row>
    <row r="92" spans="1:3" x14ac:dyDescent="0.25">
      <c r="A92" s="83"/>
      <c r="B92" s="3"/>
      <c r="C92" s="3"/>
    </row>
    <row r="93" spans="1:3" x14ac:dyDescent="0.25">
      <c r="A93" s="83"/>
      <c r="B93" s="3"/>
      <c r="C93" s="3"/>
    </row>
    <row r="94" spans="1:3" x14ac:dyDescent="0.25">
      <c r="A94" s="83"/>
      <c r="B94" s="3"/>
      <c r="C94" s="3"/>
    </row>
    <row r="95" spans="1:3" x14ac:dyDescent="0.25">
      <c r="A95" s="83"/>
      <c r="B95" s="3"/>
      <c r="C95" s="3"/>
    </row>
    <row r="96" spans="1:3" x14ac:dyDescent="0.25">
      <c r="A96" s="83"/>
      <c r="B96" s="3"/>
      <c r="C96" s="3"/>
    </row>
    <row r="97" spans="1:3" x14ac:dyDescent="0.25">
      <c r="A97" s="83"/>
      <c r="B97" s="3"/>
      <c r="C97" s="3"/>
    </row>
    <row r="98" spans="1:3" x14ac:dyDescent="0.25">
      <c r="A98" s="83"/>
      <c r="B98" s="3"/>
      <c r="C98" s="3"/>
    </row>
    <row r="99" spans="1:3" x14ac:dyDescent="0.25">
      <c r="A99" s="83"/>
      <c r="B99" s="3"/>
      <c r="C99" s="3"/>
    </row>
    <row r="100" spans="1:3" x14ac:dyDescent="0.25">
      <c r="A100" s="83"/>
      <c r="B100" s="3"/>
      <c r="C100" s="3"/>
    </row>
    <row r="101" spans="1:3" x14ac:dyDescent="0.25">
      <c r="A101" s="83"/>
      <c r="B101" s="3"/>
      <c r="C101" s="3"/>
    </row>
    <row r="102" spans="1:3" x14ac:dyDescent="0.25">
      <c r="A102" s="83"/>
      <c r="B102" s="3"/>
      <c r="C102" s="3"/>
    </row>
    <row r="103" spans="1:3" x14ac:dyDescent="0.25">
      <c r="A103" s="83"/>
      <c r="B103" s="3"/>
      <c r="C103" s="3"/>
    </row>
    <row r="104" spans="1:3" x14ac:dyDescent="0.25">
      <c r="A104" s="83"/>
      <c r="B104" s="3"/>
      <c r="C104" s="3"/>
    </row>
    <row r="105" spans="1:3" x14ac:dyDescent="0.25">
      <c r="A105" s="83"/>
      <c r="B105" s="3"/>
      <c r="C105" s="3"/>
    </row>
    <row r="106" spans="1:3" x14ac:dyDescent="0.25">
      <c r="A106" s="83"/>
      <c r="B106" s="3"/>
      <c r="C106" s="3"/>
    </row>
    <row r="107" spans="1:3" x14ac:dyDescent="0.25">
      <c r="A107" s="83"/>
      <c r="B107" s="3"/>
      <c r="C107" s="3"/>
    </row>
    <row r="108" spans="1:3" x14ac:dyDescent="0.25">
      <c r="A108" s="83"/>
      <c r="B108" s="3"/>
      <c r="C108" s="3"/>
    </row>
    <row r="109" spans="1:3" x14ac:dyDescent="0.25">
      <c r="A109" s="83"/>
      <c r="B109" s="3"/>
      <c r="C109" s="3"/>
    </row>
    <row r="110" spans="1:3" x14ac:dyDescent="0.25">
      <c r="A110" s="83"/>
      <c r="B110" s="3"/>
      <c r="C110" s="3"/>
    </row>
    <row r="111" spans="1:3" x14ac:dyDescent="0.25">
      <c r="A111" s="83"/>
      <c r="B111" s="3"/>
      <c r="C111" s="3"/>
    </row>
    <row r="112" spans="1:3" x14ac:dyDescent="0.25">
      <c r="A112" s="83"/>
      <c r="B112" s="3"/>
      <c r="C112" s="3"/>
    </row>
    <row r="113" spans="1:3" x14ac:dyDescent="0.25">
      <c r="A113" s="83"/>
      <c r="B113" s="3"/>
      <c r="C113" s="3"/>
    </row>
    <row r="114" spans="1:3" x14ac:dyDescent="0.25">
      <c r="A114" s="83"/>
      <c r="B114" s="3"/>
      <c r="C114" s="3"/>
    </row>
    <row r="115" spans="1:3" x14ac:dyDescent="0.25">
      <c r="A115" s="83"/>
      <c r="B115" s="3"/>
      <c r="C115" s="3"/>
    </row>
    <row r="116" spans="1:3" x14ac:dyDescent="0.25">
      <c r="A116" s="60"/>
      <c r="B116" s="48"/>
    </row>
    <row r="117" spans="1:3" x14ac:dyDescent="0.25">
      <c r="A117" s="60"/>
      <c r="B117" s="48"/>
    </row>
    <row r="118" spans="1:3" x14ac:dyDescent="0.25">
      <c r="A118" s="60"/>
      <c r="B118" s="48"/>
    </row>
    <row r="119" spans="1:3" x14ac:dyDescent="0.25">
      <c r="A119" s="60"/>
      <c r="B119" s="48"/>
    </row>
    <row r="120" spans="1:3" x14ac:dyDescent="0.25">
      <c r="A120" s="60"/>
      <c r="B120" s="48"/>
    </row>
    <row r="121" spans="1:3" x14ac:dyDescent="0.25">
      <c r="A121" s="60"/>
      <c r="B121" s="48"/>
    </row>
    <row r="122" spans="1:3" x14ac:dyDescent="0.25">
      <c r="A122" s="60"/>
      <c r="B122" s="48"/>
    </row>
    <row r="123" spans="1:3" x14ac:dyDescent="0.25">
      <c r="A123" s="60"/>
      <c r="B123" s="48"/>
    </row>
    <row r="124" spans="1:3" x14ac:dyDescent="0.25">
      <c r="A124" s="60"/>
      <c r="B124" s="48"/>
    </row>
    <row r="125" spans="1:3" x14ac:dyDescent="0.25">
      <c r="A125" s="60"/>
      <c r="B125" s="48"/>
    </row>
    <row r="126" spans="1:3" x14ac:dyDescent="0.25">
      <c r="A126" s="60"/>
      <c r="B126" s="48"/>
    </row>
    <row r="127" spans="1:3" x14ac:dyDescent="0.25">
      <c r="A127" s="60"/>
      <c r="B127" s="48"/>
    </row>
    <row r="128" spans="1:3" x14ac:dyDescent="0.25">
      <c r="A128" s="60"/>
      <c r="B128" s="48"/>
    </row>
    <row r="129" spans="1:2" x14ac:dyDescent="0.25">
      <c r="A129" s="60"/>
      <c r="B129" s="48"/>
    </row>
    <row r="130" spans="1:2" x14ac:dyDescent="0.25">
      <c r="A130" s="60"/>
      <c r="B130" s="48"/>
    </row>
    <row r="131" spans="1:2" x14ac:dyDescent="0.25">
      <c r="A131" s="60"/>
      <c r="B131" s="48"/>
    </row>
    <row r="132" spans="1:2" x14ac:dyDescent="0.25">
      <c r="A132" s="60"/>
      <c r="B132" s="48"/>
    </row>
    <row r="133" spans="1:2" x14ac:dyDescent="0.25">
      <c r="A133" s="60"/>
      <c r="B133" s="48"/>
    </row>
    <row r="134" spans="1:2" x14ac:dyDescent="0.25">
      <c r="A134" s="60"/>
      <c r="B134" s="48"/>
    </row>
    <row r="135" spans="1:2" x14ac:dyDescent="0.25">
      <c r="A135" s="60"/>
      <c r="B135" s="48"/>
    </row>
    <row r="136" spans="1:2" x14ac:dyDescent="0.25">
      <c r="A136" s="60"/>
      <c r="B136" s="48"/>
    </row>
    <row r="137" spans="1:2" x14ac:dyDescent="0.25">
      <c r="A137" s="60"/>
      <c r="B137" s="48"/>
    </row>
    <row r="138" spans="1:2" x14ac:dyDescent="0.25">
      <c r="A138" s="60"/>
      <c r="B138" s="48"/>
    </row>
    <row r="139" spans="1:2" x14ac:dyDescent="0.25">
      <c r="A139" s="60"/>
      <c r="B139" s="48"/>
    </row>
    <row r="140" spans="1:2" x14ac:dyDescent="0.25">
      <c r="A140" s="60"/>
      <c r="B140" s="48"/>
    </row>
    <row r="141" spans="1:2" x14ac:dyDescent="0.25">
      <c r="A141" s="60"/>
      <c r="B141" s="48"/>
    </row>
    <row r="142" spans="1:2" x14ac:dyDescent="0.25">
      <c r="A142" s="60"/>
      <c r="B142" s="48"/>
    </row>
    <row r="143" spans="1:2" x14ac:dyDescent="0.25">
      <c r="A143" s="60"/>
      <c r="B143" s="48"/>
    </row>
    <row r="144" spans="1:2" x14ac:dyDescent="0.25">
      <c r="A144" s="60"/>
      <c r="B144" s="48"/>
    </row>
    <row r="145" spans="1:2" x14ac:dyDescent="0.25">
      <c r="A145" s="60"/>
      <c r="B145" s="48"/>
    </row>
    <row r="146" spans="1:2" x14ac:dyDescent="0.25">
      <c r="A146" s="60"/>
      <c r="B146" s="48"/>
    </row>
    <row r="147" spans="1:2" x14ac:dyDescent="0.25">
      <c r="A147" s="60"/>
      <c r="B147" s="48"/>
    </row>
    <row r="148" spans="1:2" x14ac:dyDescent="0.25">
      <c r="A148" s="60"/>
      <c r="B148" s="48"/>
    </row>
    <row r="149" spans="1:2" x14ac:dyDescent="0.25">
      <c r="A149" s="60"/>
      <c r="B149" s="48"/>
    </row>
    <row r="150" spans="1:2" x14ac:dyDescent="0.25">
      <c r="A150" s="60"/>
      <c r="B150" s="48"/>
    </row>
    <row r="151" spans="1:2" x14ac:dyDescent="0.25">
      <c r="A151" s="60"/>
      <c r="B151" s="48"/>
    </row>
    <row r="152" spans="1:2" x14ac:dyDescent="0.25">
      <c r="A152" s="60"/>
      <c r="B152" s="48"/>
    </row>
    <row r="153" spans="1:2" x14ac:dyDescent="0.25">
      <c r="A153" s="60"/>
      <c r="B153" s="4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411"/>
  <sheetViews>
    <sheetView showGridLines="0" zoomScaleNormal="100" workbookViewId="0"/>
  </sheetViews>
  <sheetFormatPr defaultRowHeight="15" x14ac:dyDescent="0.25"/>
  <cols>
    <col min="1" max="1" width="9.140625" style="1"/>
    <col min="2" max="2" width="14.5703125" style="1" customWidth="1"/>
    <col min="3" max="8" width="9.140625" style="1"/>
    <col min="9" max="9" width="22.5703125" style="1" customWidth="1"/>
    <col min="10" max="11" width="9.140625" style="1"/>
    <col min="12" max="12" width="17.140625" style="1" customWidth="1"/>
    <col min="13" max="13" width="23.140625" style="43" customWidth="1"/>
    <col min="14" max="14" width="15.28515625" style="1" customWidth="1"/>
    <col min="15" max="15" width="8.5703125" style="1" customWidth="1"/>
    <col min="16" max="17" width="6.85546875" style="1" customWidth="1"/>
    <col min="18" max="18" width="6.5703125" style="1" customWidth="1"/>
    <col min="19" max="19" width="8.140625" style="1" customWidth="1"/>
    <col min="20" max="16384" width="9.140625" style="1"/>
  </cols>
  <sheetData>
    <row r="1" spans="2:19" ht="18.75" x14ac:dyDescent="0.3">
      <c r="B1" s="46" t="s">
        <v>27</v>
      </c>
    </row>
    <row r="3" spans="2:19" ht="15.75" x14ac:dyDescent="0.25">
      <c r="B3" s="149" t="s">
        <v>217</v>
      </c>
    </row>
    <row r="4" spans="2:19" ht="15.75" x14ac:dyDescent="0.25">
      <c r="B4" s="102" t="s">
        <v>12</v>
      </c>
    </row>
    <row r="5" spans="2:19" x14ac:dyDescent="0.25">
      <c r="B5" s="23" t="s">
        <v>29</v>
      </c>
      <c r="I5" s="34"/>
    </row>
    <row r="6" spans="2:19" x14ac:dyDescent="0.25">
      <c r="B6" s="12" t="s">
        <v>286</v>
      </c>
      <c r="I6" s="34"/>
    </row>
    <row r="7" spans="2:19" x14ac:dyDescent="0.25">
      <c r="H7" s="65"/>
      <c r="N7" s="2" t="s">
        <v>88</v>
      </c>
      <c r="R7" s="2"/>
    </row>
    <row r="8" spans="2:19" x14ac:dyDescent="0.25">
      <c r="N8" s="153">
        <v>2011</v>
      </c>
      <c r="O8" s="153">
        <v>2012</v>
      </c>
      <c r="P8" s="153">
        <v>2013</v>
      </c>
      <c r="Q8" s="154">
        <v>2014</v>
      </c>
      <c r="R8" s="154">
        <v>2015</v>
      </c>
      <c r="S8" s="154">
        <v>2016</v>
      </c>
    </row>
    <row r="9" spans="2:19" x14ac:dyDescent="0.25">
      <c r="M9" s="105" t="s">
        <v>107</v>
      </c>
      <c r="N9" s="155">
        <v>60.5577361</v>
      </c>
      <c r="O9" s="155">
        <v>63.852209600000002</v>
      </c>
      <c r="P9" s="155">
        <v>65.642116599999994</v>
      </c>
      <c r="Q9" s="156">
        <v>65.821062699999999</v>
      </c>
      <c r="R9" s="157">
        <v>64.851194699999994</v>
      </c>
      <c r="S9" s="157">
        <v>63.922879999999999</v>
      </c>
    </row>
    <row r="10" spans="2:19" x14ac:dyDescent="0.25">
      <c r="M10" s="105"/>
      <c r="N10" s="17"/>
      <c r="O10" s="17"/>
      <c r="P10" s="17"/>
      <c r="Q10" s="17"/>
      <c r="R10" s="17"/>
      <c r="S10" s="17"/>
    </row>
    <row r="11" spans="2:19" x14ac:dyDescent="0.25">
      <c r="Q11" s="5"/>
      <c r="R11" s="73"/>
    </row>
    <row r="12" spans="2:19" x14ac:dyDescent="0.25">
      <c r="Q12" s="5"/>
      <c r="R12" s="48"/>
    </row>
    <row r="13" spans="2:19" x14ac:dyDescent="0.25">
      <c r="Q13" s="5"/>
      <c r="R13" s="48"/>
    </row>
    <row r="14" spans="2:19" x14ac:dyDescent="0.25">
      <c r="Q14" s="5"/>
      <c r="R14" s="48"/>
    </row>
    <row r="15" spans="2:19" x14ac:dyDescent="0.25">
      <c r="Q15" s="48"/>
      <c r="R15" s="48"/>
    </row>
    <row r="16" spans="2:19" x14ac:dyDescent="0.25">
      <c r="O16" s="72"/>
      <c r="P16" s="64"/>
      <c r="Q16" s="48"/>
    </row>
    <row r="17" spans="2:17" x14ac:dyDescent="0.25">
      <c r="O17" s="72"/>
      <c r="P17" s="64"/>
      <c r="Q17" s="48"/>
    </row>
    <row r="18" spans="2:17" x14ac:dyDescent="0.25">
      <c r="O18" s="72"/>
      <c r="P18" s="64"/>
      <c r="Q18" s="48"/>
    </row>
    <row r="19" spans="2:17" x14ac:dyDescent="0.25">
      <c r="O19" s="72"/>
      <c r="P19" s="64"/>
      <c r="Q19" s="48"/>
    </row>
    <row r="20" spans="2:17" x14ac:dyDescent="0.25">
      <c r="O20" s="72"/>
      <c r="P20" s="64"/>
      <c r="Q20" s="48"/>
    </row>
    <row r="21" spans="2:17" x14ac:dyDescent="0.25">
      <c r="O21" s="72"/>
      <c r="P21" s="64"/>
      <c r="Q21" s="48"/>
    </row>
    <row r="22" spans="2:17" x14ac:dyDescent="0.25">
      <c r="O22" s="72"/>
      <c r="P22" s="64"/>
      <c r="Q22" s="48"/>
    </row>
    <row r="23" spans="2:17" x14ac:dyDescent="0.25">
      <c r="O23" s="72"/>
      <c r="P23" s="64"/>
      <c r="Q23" s="48"/>
    </row>
    <row r="24" spans="2:17" x14ac:dyDescent="0.25">
      <c r="O24" s="72"/>
      <c r="P24" s="64"/>
      <c r="Q24" s="48"/>
    </row>
    <row r="25" spans="2:17" x14ac:dyDescent="0.25">
      <c r="O25" s="72"/>
      <c r="P25" s="64"/>
      <c r="Q25" s="48"/>
    </row>
    <row r="26" spans="2:17" x14ac:dyDescent="0.25">
      <c r="O26" s="72"/>
      <c r="P26" s="64"/>
      <c r="Q26" s="48"/>
    </row>
    <row r="27" spans="2:17" x14ac:dyDescent="0.25">
      <c r="O27" s="72"/>
      <c r="P27" s="64"/>
      <c r="Q27" s="48"/>
    </row>
    <row r="29" spans="2:17" ht="15.75" x14ac:dyDescent="0.25">
      <c r="B29" s="4" t="s">
        <v>285</v>
      </c>
    </row>
    <row r="30" spans="2:17" ht="15.75" x14ac:dyDescent="0.25">
      <c r="B30" s="102" t="s">
        <v>19</v>
      </c>
    </row>
    <row r="31" spans="2:17" x14ac:dyDescent="0.25">
      <c r="B31" s="23" t="s">
        <v>29</v>
      </c>
      <c r="I31" s="34"/>
    </row>
    <row r="32" spans="2:17" x14ac:dyDescent="0.25">
      <c r="B32" s="1" t="s">
        <v>117</v>
      </c>
      <c r="I32" s="65"/>
    </row>
    <row r="33" spans="13:19" x14ac:dyDescent="0.25">
      <c r="N33" s="2" t="s">
        <v>19</v>
      </c>
      <c r="P33" s="2"/>
      <c r="R33" s="2"/>
      <c r="S33" s="2"/>
    </row>
    <row r="34" spans="13:19" x14ac:dyDescent="0.25">
      <c r="M34" s="158" t="s">
        <v>66</v>
      </c>
      <c r="N34" s="159">
        <v>2011</v>
      </c>
      <c r="O34" s="159">
        <v>2012</v>
      </c>
      <c r="P34" s="159">
        <v>2013</v>
      </c>
      <c r="Q34" s="159">
        <v>2014</v>
      </c>
      <c r="R34" s="159">
        <v>2015</v>
      </c>
      <c r="S34" s="159">
        <v>2016</v>
      </c>
    </row>
    <row r="35" spans="13:19" x14ac:dyDescent="0.25">
      <c r="M35" s="160" t="s">
        <v>2</v>
      </c>
      <c r="N35" s="161">
        <v>14.07</v>
      </c>
      <c r="O35" s="161">
        <v>10.8</v>
      </c>
      <c r="P35" s="161">
        <v>8.67</v>
      </c>
      <c r="Q35" s="161">
        <v>7.34</v>
      </c>
      <c r="R35" s="161">
        <v>7.09</v>
      </c>
      <c r="S35" s="3">
        <v>7.2</v>
      </c>
    </row>
    <row r="36" spans="13:19" x14ac:dyDescent="0.25">
      <c r="M36" s="160" t="s">
        <v>67</v>
      </c>
      <c r="N36" s="161">
        <v>17.93</v>
      </c>
      <c r="O36" s="161">
        <v>16.559999999999999</v>
      </c>
      <c r="P36" s="161">
        <v>16.05</v>
      </c>
      <c r="Q36" s="161">
        <v>15.96</v>
      </c>
      <c r="R36" s="161">
        <v>16.82</v>
      </c>
      <c r="S36" s="3">
        <v>20.6</v>
      </c>
    </row>
    <row r="37" spans="13:19" x14ac:dyDescent="0.25">
      <c r="M37" s="160" t="s">
        <v>89</v>
      </c>
      <c r="N37" s="161">
        <v>20.399999999999999</v>
      </c>
      <c r="O37" s="161">
        <v>20.22</v>
      </c>
      <c r="P37" s="161">
        <v>20.75</v>
      </c>
      <c r="Q37" s="161">
        <v>23.8</v>
      </c>
      <c r="R37" s="161">
        <v>26.23</v>
      </c>
      <c r="S37" s="3">
        <v>26.3</v>
      </c>
    </row>
    <row r="38" spans="13:19" x14ac:dyDescent="0.25">
      <c r="M38" s="160" t="s">
        <v>90</v>
      </c>
      <c r="N38" s="161">
        <v>40.49</v>
      </c>
      <c r="O38" s="161">
        <v>45.63</v>
      </c>
      <c r="P38" s="161">
        <v>46.6</v>
      </c>
      <c r="Q38" s="161">
        <v>46.49</v>
      </c>
      <c r="R38" s="161">
        <v>44.96</v>
      </c>
      <c r="S38" s="3">
        <v>42</v>
      </c>
    </row>
    <row r="39" spans="13:19" x14ac:dyDescent="0.25">
      <c r="M39" s="160" t="s">
        <v>189</v>
      </c>
      <c r="N39" s="161">
        <v>7.11</v>
      </c>
      <c r="O39" s="161">
        <v>6.8</v>
      </c>
      <c r="P39" s="161">
        <v>7.93</v>
      </c>
      <c r="Q39" s="161">
        <v>6.42</v>
      </c>
      <c r="R39" s="161">
        <v>4.9000000000000004</v>
      </c>
      <c r="S39" s="1">
        <v>3.9</v>
      </c>
    </row>
    <row r="40" spans="13:19" x14ac:dyDescent="0.25">
      <c r="N40" s="3"/>
      <c r="O40" s="3"/>
      <c r="P40" s="3"/>
    </row>
    <row r="41" spans="13:19" x14ac:dyDescent="0.25">
      <c r="N41" s="3"/>
      <c r="O41" s="3"/>
      <c r="P41" s="3"/>
    </row>
    <row r="42" spans="13:19" x14ac:dyDescent="0.25">
      <c r="N42" s="3"/>
      <c r="O42" s="3"/>
      <c r="P42" s="3"/>
    </row>
    <row r="43" spans="13:19" x14ac:dyDescent="0.25">
      <c r="N43" s="3"/>
      <c r="O43" s="3"/>
      <c r="P43" s="3"/>
    </row>
    <row r="44" spans="13:19" x14ac:dyDescent="0.25">
      <c r="N44" s="3"/>
      <c r="O44" s="3"/>
      <c r="P44" s="3"/>
    </row>
    <row r="45" spans="13:19" x14ac:dyDescent="0.25">
      <c r="N45" s="3"/>
      <c r="O45" s="3"/>
      <c r="P45" s="3"/>
    </row>
    <row r="46" spans="13:19" x14ac:dyDescent="0.25">
      <c r="S46" s="3"/>
    </row>
    <row r="47" spans="13:19" x14ac:dyDescent="0.25">
      <c r="S47" s="3"/>
    </row>
    <row r="48" spans="13:19" x14ac:dyDescent="0.25">
      <c r="S48" s="3"/>
    </row>
    <row r="54" spans="1:23" x14ac:dyDescent="0.25">
      <c r="H54" s="45"/>
    </row>
    <row r="55" spans="1:23" ht="15.75" x14ac:dyDescent="0.25">
      <c r="A55" s="83"/>
      <c r="B55" s="4" t="s">
        <v>287</v>
      </c>
      <c r="M55" s="1"/>
    </row>
    <row r="56" spans="1:23" ht="15.75" x14ac:dyDescent="0.25">
      <c r="A56" s="83"/>
      <c r="B56" s="102" t="s">
        <v>12</v>
      </c>
      <c r="M56" s="1"/>
    </row>
    <row r="57" spans="1:23" x14ac:dyDescent="0.25">
      <c r="A57" s="83"/>
      <c r="B57" s="23" t="s">
        <v>10</v>
      </c>
      <c r="M57" s="34"/>
    </row>
    <row r="58" spans="1:23" x14ac:dyDescent="0.25">
      <c r="A58" s="83"/>
      <c r="B58" s="1" t="s">
        <v>71</v>
      </c>
      <c r="M58" s="1"/>
      <c r="V58" s="100"/>
      <c r="W58" s="100"/>
    </row>
    <row r="59" spans="1:23" x14ac:dyDescent="0.25">
      <c r="A59" s="83"/>
      <c r="B59" s="1" t="s">
        <v>72</v>
      </c>
      <c r="M59" s="2"/>
      <c r="Q59" s="2" t="s">
        <v>261</v>
      </c>
      <c r="V59" s="100"/>
      <c r="W59" s="100"/>
    </row>
    <row r="60" spans="1:23" x14ac:dyDescent="0.25">
      <c r="A60" s="83"/>
      <c r="B60" s="3"/>
      <c r="C60" s="3"/>
      <c r="E60" s="85"/>
      <c r="M60" s="84"/>
      <c r="N60" s="3"/>
      <c r="Q60" s="84">
        <v>37529</v>
      </c>
      <c r="R60" s="3">
        <v>59.233486199581897</v>
      </c>
    </row>
    <row r="61" spans="1:23" x14ac:dyDescent="0.25">
      <c r="A61" s="83"/>
      <c r="B61" s="3"/>
      <c r="C61" s="3"/>
      <c r="M61" s="84"/>
      <c r="N61" s="3"/>
      <c r="Q61" s="84">
        <v>37894</v>
      </c>
      <c r="R61" s="3">
        <v>60.723922309762123</v>
      </c>
    </row>
    <row r="62" spans="1:23" x14ac:dyDescent="0.25">
      <c r="A62" s="83"/>
      <c r="B62" s="3"/>
      <c r="C62" s="3"/>
      <c r="M62" s="84"/>
      <c r="N62" s="3"/>
      <c r="Q62" s="84">
        <v>38260</v>
      </c>
      <c r="R62" s="3">
        <v>62.402064960321724</v>
      </c>
    </row>
    <row r="63" spans="1:23" x14ac:dyDescent="0.25">
      <c r="A63" s="83"/>
      <c r="B63" s="3"/>
      <c r="C63" s="3"/>
      <c r="M63" s="84"/>
      <c r="N63" s="3"/>
      <c r="Q63" s="84">
        <v>38625</v>
      </c>
      <c r="R63" s="3">
        <v>65.523366912059132</v>
      </c>
    </row>
    <row r="64" spans="1:23" x14ac:dyDescent="0.25">
      <c r="A64" s="83"/>
      <c r="B64" s="3"/>
      <c r="C64" s="3"/>
      <c r="M64" s="84"/>
      <c r="N64" s="3"/>
      <c r="Q64" s="84">
        <v>38990</v>
      </c>
      <c r="R64" s="3">
        <v>67.221890637694131</v>
      </c>
    </row>
    <row r="65" spans="1:24" x14ac:dyDescent="0.25">
      <c r="A65" s="83"/>
      <c r="B65" s="3"/>
      <c r="C65" s="3"/>
      <c r="M65" s="84"/>
      <c r="N65" s="3"/>
      <c r="Q65" s="84">
        <v>39355</v>
      </c>
      <c r="R65" s="3">
        <v>68.556506929748039</v>
      </c>
    </row>
    <row r="66" spans="1:24" x14ac:dyDescent="0.25">
      <c r="A66" s="83"/>
      <c r="B66" s="3"/>
      <c r="C66" s="3"/>
      <c r="M66" s="84"/>
      <c r="N66" s="3"/>
      <c r="Q66" s="84">
        <v>39721</v>
      </c>
      <c r="R66" s="3">
        <v>70.218723936516</v>
      </c>
    </row>
    <row r="67" spans="1:24" x14ac:dyDescent="0.25">
      <c r="A67" s="83"/>
      <c r="B67" s="3"/>
      <c r="C67" s="3"/>
      <c r="M67" s="84"/>
      <c r="N67" s="3"/>
      <c r="Q67" s="84">
        <v>40086</v>
      </c>
      <c r="R67" s="3">
        <v>70.824404233704868</v>
      </c>
    </row>
    <row r="68" spans="1:24" x14ac:dyDescent="0.25">
      <c r="A68" s="83"/>
      <c r="B68" s="3"/>
      <c r="C68" s="3"/>
      <c r="M68" s="84"/>
      <c r="N68" s="3"/>
      <c r="Q68" s="84">
        <v>40451</v>
      </c>
      <c r="R68" s="3">
        <v>71.028825615239128</v>
      </c>
    </row>
    <row r="69" spans="1:24" x14ac:dyDescent="0.25">
      <c r="A69" s="83"/>
      <c r="B69" s="3"/>
      <c r="C69" s="3"/>
      <c r="M69" s="84"/>
      <c r="N69" s="3"/>
      <c r="Q69" s="84">
        <v>40816</v>
      </c>
      <c r="R69" s="3">
        <v>68.922424011924249</v>
      </c>
    </row>
    <row r="70" spans="1:24" x14ac:dyDescent="0.25">
      <c r="A70" s="83"/>
      <c r="B70" s="3"/>
      <c r="C70" s="3"/>
      <c r="M70" s="84"/>
      <c r="N70" s="3"/>
      <c r="Q70" s="84">
        <v>41182</v>
      </c>
      <c r="R70" s="3">
        <v>69.102150785788197</v>
      </c>
    </row>
    <row r="71" spans="1:24" x14ac:dyDescent="0.25">
      <c r="A71" s="83"/>
      <c r="B71" s="3"/>
      <c r="C71" s="3"/>
      <c r="M71" s="84"/>
      <c r="N71" s="3"/>
      <c r="Q71" s="84">
        <v>41547</v>
      </c>
      <c r="R71" s="3">
        <v>70.355912695124061</v>
      </c>
    </row>
    <row r="72" spans="1:24" x14ac:dyDescent="0.25">
      <c r="A72" s="83"/>
      <c r="B72" s="3"/>
      <c r="C72" s="3"/>
      <c r="M72" s="84"/>
      <c r="N72" s="73"/>
      <c r="Q72" s="84">
        <v>41912</v>
      </c>
      <c r="R72" s="73">
        <v>69.599999999999994</v>
      </c>
      <c r="V72" s="101"/>
      <c r="W72" s="101"/>
      <c r="X72" s="101"/>
    </row>
    <row r="73" spans="1:24" x14ac:dyDescent="0.25">
      <c r="A73" s="83"/>
      <c r="B73" s="3"/>
      <c r="C73" s="3"/>
      <c r="M73" s="84"/>
      <c r="Q73" s="84">
        <v>42277</v>
      </c>
      <c r="R73" s="1">
        <v>69.2</v>
      </c>
      <c r="V73" s="101"/>
      <c r="W73" s="101"/>
      <c r="X73" s="101"/>
    </row>
    <row r="74" spans="1:24" x14ac:dyDescent="0.25">
      <c r="A74" s="83"/>
      <c r="B74" s="3"/>
      <c r="C74" s="3"/>
      <c r="M74" s="84"/>
      <c r="N74" s="3"/>
      <c r="Q74" s="84">
        <v>42643</v>
      </c>
      <c r="R74" s="3">
        <v>68.8</v>
      </c>
    </row>
    <row r="75" spans="1:24" x14ac:dyDescent="0.25">
      <c r="A75" s="83"/>
      <c r="B75" s="3"/>
      <c r="C75" s="3"/>
      <c r="M75" s="1"/>
    </row>
    <row r="76" spans="1:24" x14ac:dyDescent="0.25">
      <c r="A76" s="83"/>
      <c r="B76" s="3"/>
      <c r="C76" s="3"/>
      <c r="M76" s="1"/>
    </row>
    <row r="77" spans="1:24" x14ac:dyDescent="0.25">
      <c r="A77" s="83"/>
      <c r="B77" s="3"/>
      <c r="C77" s="3"/>
      <c r="M77" s="1"/>
    </row>
    <row r="78" spans="1:24" x14ac:dyDescent="0.25">
      <c r="A78" s="83"/>
      <c r="B78" s="3"/>
      <c r="C78" s="3"/>
    </row>
    <row r="79" spans="1:24" x14ac:dyDescent="0.25">
      <c r="H79" s="45"/>
    </row>
    <row r="80" spans="1:24" x14ac:dyDescent="0.25">
      <c r="H80" s="45"/>
    </row>
    <row r="81" spans="2:19" ht="15.75" x14ac:dyDescent="0.25">
      <c r="B81" s="4" t="s">
        <v>218</v>
      </c>
    </row>
    <row r="82" spans="2:19" ht="15.75" x14ac:dyDescent="0.25">
      <c r="B82" s="102" t="s">
        <v>12</v>
      </c>
    </row>
    <row r="83" spans="2:19" x14ac:dyDescent="0.25">
      <c r="B83" s="23" t="s">
        <v>29</v>
      </c>
      <c r="N83" s="2"/>
    </row>
    <row r="84" spans="2:19" x14ac:dyDescent="0.25">
      <c r="I84" s="34"/>
      <c r="N84" s="2" t="s">
        <v>108</v>
      </c>
      <c r="O84" s="12"/>
      <c r="P84" s="12"/>
      <c r="Q84" s="12"/>
      <c r="R84" s="2"/>
      <c r="S84" s="12"/>
    </row>
    <row r="85" spans="2:19" x14ac:dyDescent="0.25">
      <c r="B85" s="2"/>
      <c r="M85" s="146" t="s">
        <v>1</v>
      </c>
      <c r="N85" s="162">
        <v>2011</v>
      </c>
      <c r="O85" s="162">
        <v>2012</v>
      </c>
      <c r="P85" s="162">
        <v>2013</v>
      </c>
      <c r="Q85" s="2">
        <v>2014</v>
      </c>
      <c r="R85" s="40">
        <v>2015</v>
      </c>
      <c r="S85" s="162">
        <v>2016</v>
      </c>
    </row>
    <row r="86" spans="2:19" x14ac:dyDescent="0.25">
      <c r="M86" s="147" t="s">
        <v>168</v>
      </c>
      <c r="N86" s="163">
        <v>75.883317300000002</v>
      </c>
      <c r="O86" s="163">
        <v>77.061057899999994</v>
      </c>
      <c r="P86" s="163">
        <v>77.976320099999995</v>
      </c>
      <c r="Q86" s="16">
        <v>77.649137400000001</v>
      </c>
      <c r="R86" s="16">
        <v>77.490444699999998</v>
      </c>
      <c r="S86" s="12">
        <v>76.7</v>
      </c>
    </row>
    <row r="87" spans="2:19" x14ac:dyDescent="0.25">
      <c r="M87" s="147" t="s">
        <v>167</v>
      </c>
      <c r="N87" s="163">
        <v>66.766466199999996</v>
      </c>
      <c r="O87" s="163">
        <v>69.465813499999996</v>
      </c>
      <c r="P87" s="163">
        <v>70.390287299999997</v>
      </c>
      <c r="Q87" s="16">
        <v>69.681422600000005</v>
      </c>
      <c r="R87" s="16">
        <v>68.413079499999995</v>
      </c>
      <c r="S87" s="12">
        <v>67</v>
      </c>
    </row>
    <row r="88" spans="2:19" x14ac:dyDescent="0.25">
      <c r="M88" s="147" t="s">
        <v>109</v>
      </c>
      <c r="N88" s="163">
        <v>55.822508800000001</v>
      </c>
      <c r="O88" s="163">
        <v>57.711497100000003</v>
      </c>
      <c r="P88" s="163">
        <v>59.250780800000001</v>
      </c>
      <c r="Q88" s="16">
        <v>59.315103800000003</v>
      </c>
      <c r="R88" s="16">
        <v>57.082335499999999</v>
      </c>
      <c r="S88" s="12">
        <v>55.8</v>
      </c>
    </row>
    <row r="89" spans="2:19" x14ac:dyDescent="0.25">
      <c r="M89" s="147" t="s">
        <v>110</v>
      </c>
      <c r="N89" s="163">
        <v>44.283225299999998</v>
      </c>
      <c r="O89" s="163">
        <v>45.782339</v>
      </c>
      <c r="P89" s="163">
        <v>46.151016499999997</v>
      </c>
      <c r="Q89" s="16">
        <v>45.371873999999998</v>
      </c>
      <c r="R89" s="16">
        <v>43.338917500000001</v>
      </c>
      <c r="S89" s="12">
        <v>41.6</v>
      </c>
    </row>
    <row r="90" spans="2:19" x14ac:dyDescent="0.25">
      <c r="M90" s="1"/>
    </row>
    <row r="91" spans="2:19" x14ac:dyDescent="0.25">
      <c r="M91" s="1"/>
    </row>
    <row r="92" spans="2:19" x14ac:dyDescent="0.25">
      <c r="M92" s="151"/>
    </row>
    <row r="93" spans="2:19" x14ac:dyDescent="0.25">
      <c r="M93" s="151"/>
    </row>
    <row r="94" spans="2:19" x14ac:dyDescent="0.25">
      <c r="M94" s="151"/>
    </row>
    <row r="95" spans="2:19" x14ac:dyDescent="0.25">
      <c r="M95" s="151"/>
    </row>
    <row r="100" spans="2:19" x14ac:dyDescent="0.25">
      <c r="H100" s="45"/>
    </row>
    <row r="101" spans="2:19" x14ac:dyDescent="0.25">
      <c r="H101" s="45"/>
    </row>
    <row r="102" spans="2:19" x14ac:dyDescent="0.25">
      <c r="H102" s="45"/>
    </row>
    <row r="103" spans="2:19" x14ac:dyDescent="0.25">
      <c r="H103" s="45"/>
    </row>
    <row r="104" spans="2:19" x14ac:dyDescent="0.25">
      <c r="H104" s="45"/>
    </row>
    <row r="105" spans="2:19" ht="15.75" x14ac:dyDescent="0.25">
      <c r="B105" s="4" t="s">
        <v>219</v>
      </c>
      <c r="H105" s="45"/>
    </row>
    <row r="106" spans="2:19" ht="15.75" x14ac:dyDescent="0.25">
      <c r="B106" s="102" t="s">
        <v>12</v>
      </c>
      <c r="H106" s="45"/>
    </row>
    <row r="107" spans="2:19" x14ac:dyDescent="0.25">
      <c r="B107" s="1" t="s">
        <v>191</v>
      </c>
      <c r="N107" s="2" t="s">
        <v>111</v>
      </c>
      <c r="O107" s="12"/>
      <c r="P107" s="12"/>
      <c r="Q107" s="12"/>
      <c r="R107" s="12"/>
    </row>
    <row r="108" spans="2:19" x14ac:dyDescent="0.25">
      <c r="M108" s="105" t="s">
        <v>1</v>
      </c>
      <c r="N108" s="2">
        <v>2011</v>
      </c>
      <c r="O108" s="2">
        <v>2012</v>
      </c>
      <c r="P108" s="2">
        <v>2013</v>
      </c>
      <c r="Q108" s="2">
        <v>2014</v>
      </c>
      <c r="R108" s="2">
        <v>2015</v>
      </c>
      <c r="S108" s="2">
        <v>2016</v>
      </c>
    </row>
    <row r="109" spans="2:19" x14ac:dyDescent="0.25">
      <c r="M109" s="147" t="s">
        <v>168</v>
      </c>
      <c r="N109" s="16">
        <v>9.2574699999999996</v>
      </c>
      <c r="O109" s="16">
        <v>14.873980000000001</v>
      </c>
      <c r="P109" s="16">
        <v>15.949920000000001</v>
      </c>
      <c r="Q109" s="16">
        <v>12.907920000000001</v>
      </c>
      <c r="R109" s="16">
        <v>10.734059999999999</v>
      </c>
      <c r="S109" s="1">
        <v>7.5</v>
      </c>
    </row>
    <row r="110" spans="2:19" x14ac:dyDescent="0.25">
      <c r="M110" s="147" t="s">
        <v>167</v>
      </c>
      <c r="N110" s="16">
        <v>5.9851799999999997</v>
      </c>
      <c r="O110" s="16">
        <v>8.49404</v>
      </c>
      <c r="P110" s="16">
        <v>10.077129999999999</v>
      </c>
      <c r="Q110" s="16">
        <v>7.4129700000000005</v>
      </c>
      <c r="R110" s="16">
        <v>5.5713999999999997</v>
      </c>
      <c r="S110" s="1">
        <v>4</v>
      </c>
    </row>
    <row r="111" spans="2:19" x14ac:dyDescent="0.25">
      <c r="M111" s="147" t="s">
        <v>109</v>
      </c>
      <c r="N111" s="16">
        <v>2.86049</v>
      </c>
      <c r="O111" s="16">
        <v>3.67353</v>
      </c>
      <c r="P111" s="16">
        <v>4.38788</v>
      </c>
      <c r="Q111" s="16">
        <v>3.6793100000000001</v>
      </c>
      <c r="R111" s="16">
        <v>2.6503399999999999</v>
      </c>
      <c r="S111" s="1">
        <v>1.9</v>
      </c>
    </row>
    <row r="112" spans="2:19" x14ac:dyDescent="0.25">
      <c r="M112" s="147" t="s">
        <v>110</v>
      </c>
      <c r="N112" s="16">
        <v>0.81037000000000003</v>
      </c>
      <c r="O112" s="16">
        <v>1.5948</v>
      </c>
      <c r="P112" s="16">
        <v>1.5166199999999999</v>
      </c>
      <c r="Q112" s="16">
        <v>1.07178</v>
      </c>
      <c r="R112" s="16">
        <v>0.96649000000000007</v>
      </c>
      <c r="S112" s="1">
        <v>0.8</v>
      </c>
    </row>
    <row r="114" spans="13:13" x14ac:dyDescent="0.25">
      <c r="M114" s="1"/>
    </row>
    <row r="115" spans="13:13" x14ac:dyDescent="0.25">
      <c r="M115" s="1"/>
    </row>
    <row r="116" spans="13:13" x14ac:dyDescent="0.25">
      <c r="M116" s="1"/>
    </row>
    <row r="117" spans="13:13" x14ac:dyDescent="0.25">
      <c r="M117" s="1"/>
    </row>
    <row r="129" spans="2:19" ht="15.75" x14ac:dyDescent="0.25">
      <c r="B129" s="4" t="s">
        <v>220</v>
      </c>
    </row>
    <row r="130" spans="2:19" ht="15.75" x14ac:dyDescent="0.25">
      <c r="B130" s="102" t="s">
        <v>12</v>
      </c>
      <c r="I130" s="34"/>
      <c r="P130" s="2"/>
    </row>
    <row r="131" spans="2:19" x14ac:dyDescent="0.25">
      <c r="B131" s="23" t="s">
        <v>29</v>
      </c>
      <c r="O131" s="40"/>
      <c r="P131" s="40"/>
      <c r="Q131" s="40"/>
      <c r="R131" s="40"/>
    </row>
    <row r="132" spans="2:19" x14ac:dyDescent="0.25">
      <c r="B132" s="12" t="s">
        <v>272</v>
      </c>
      <c r="O132" s="40"/>
      <c r="P132" s="40"/>
      <c r="Q132" s="40"/>
      <c r="R132" s="40"/>
    </row>
    <row r="133" spans="2:19" x14ac:dyDescent="0.25">
      <c r="B133" s="12" t="s">
        <v>273</v>
      </c>
    </row>
    <row r="134" spans="2:19" x14ac:dyDescent="0.25">
      <c r="D134" s="45"/>
    </row>
    <row r="135" spans="2:19" x14ac:dyDescent="0.25">
      <c r="M135" s="164"/>
      <c r="N135" s="2" t="s">
        <v>108</v>
      </c>
      <c r="O135" s="12"/>
      <c r="P135" s="12"/>
      <c r="Q135" s="12"/>
      <c r="R135" s="12"/>
      <c r="S135" s="12"/>
    </row>
    <row r="136" spans="2:19" x14ac:dyDescent="0.25">
      <c r="M136" s="106" t="s">
        <v>73</v>
      </c>
      <c r="N136" s="2">
        <v>2016</v>
      </c>
      <c r="O136" s="40"/>
      <c r="P136" s="40"/>
      <c r="Q136" s="40"/>
      <c r="R136" s="40"/>
    </row>
    <row r="137" spans="2:19" x14ac:dyDescent="0.25">
      <c r="M137" s="164">
        <v>1</v>
      </c>
      <c r="N137" s="16">
        <v>58.948480000000004</v>
      </c>
      <c r="O137" s="16"/>
      <c r="P137" s="16"/>
      <c r="Q137" s="16"/>
      <c r="R137" s="16"/>
    </row>
    <row r="138" spans="2:19" x14ac:dyDescent="0.25">
      <c r="M138" s="164">
        <v>2</v>
      </c>
      <c r="N138" s="16">
        <v>63.362399999999994</v>
      </c>
      <c r="O138" s="16"/>
      <c r="P138" s="16"/>
      <c r="Q138" s="16"/>
      <c r="R138" s="16"/>
    </row>
    <row r="139" spans="2:19" x14ac:dyDescent="0.25">
      <c r="M139" s="164">
        <v>3</v>
      </c>
      <c r="N139" s="16">
        <v>61.283639999999991</v>
      </c>
      <c r="O139" s="16"/>
      <c r="P139" s="16"/>
      <c r="Q139" s="16"/>
      <c r="R139" s="16"/>
    </row>
    <row r="140" spans="2:19" x14ac:dyDescent="0.25">
      <c r="M140" s="164">
        <v>4</v>
      </c>
      <c r="N140" s="16">
        <v>63.001220000000004</v>
      </c>
      <c r="O140" s="16"/>
      <c r="P140" s="16"/>
      <c r="Q140" s="16"/>
      <c r="R140" s="16"/>
    </row>
    <row r="141" spans="2:19" x14ac:dyDescent="0.25">
      <c r="M141" s="164">
        <v>5</v>
      </c>
      <c r="N141" s="16">
        <v>68.089770000000001</v>
      </c>
      <c r="O141" s="16"/>
      <c r="P141" s="16"/>
      <c r="Q141" s="16"/>
      <c r="R141" s="16"/>
    </row>
    <row r="142" spans="2:19" x14ac:dyDescent="0.25">
      <c r="M142" s="164">
        <v>6</v>
      </c>
      <c r="N142" s="16">
        <v>67.742350000000002</v>
      </c>
      <c r="O142" s="16"/>
      <c r="P142" s="16"/>
      <c r="Q142" s="16"/>
      <c r="R142" s="16"/>
    </row>
    <row r="143" spans="2:19" x14ac:dyDescent="0.25">
      <c r="M143" s="164">
        <v>7</v>
      </c>
      <c r="N143" s="16">
        <v>67.900850000000005</v>
      </c>
      <c r="O143" s="16"/>
      <c r="P143" s="16"/>
      <c r="Q143" s="16"/>
      <c r="R143" s="16"/>
    </row>
    <row r="144" spans="2:19" x14ac:dyDescent="0.25">
      <c r="M144" s="164">
        <v>8</v>
      </c>
      <c r="N144" s="16">
        <v>65.213700000000003</v>
      </c>
      <c r="O144" s="16"/>
      <c r="P144" s="16"/>
      <c r="Q144" s="16"/>
      <c r="R144" s="16"/>
    </row>
    <row r="145" spans="2:19" x14ac:dyDescent="0.25">
      <c r="M145" s="164">
        <v>9</v>
      </c>
      <c r="N145" s="16">
        <v>63.318919999999999</v>
      </c>
      <c r="O145" s="16"/>
      <c r="P145" s="16"/>
      <c r="Q145" s="16"/>
      <c r="R145" s="16"/>
    </row>
    <row r="146" spans="2:19" x14ac:dyDescent="0.25">
      <c r="M146" s="164">
        <v>10</v>
      </c>
      <c r="N146" s="16">
        <v>60.460450000000002</v>
      </c>
      <c r="O146" s="16"/>
      <c r="P146" s="16"/>
      <c r="Q146" s="16"/>
      <c r="R146" s="16"/>
    </row>
    <row r="149" spans="2:19" x14ac:dyDescent="0.25">
      <c r="C149" s="47"/>
    </row>
    <row r="150" spans="2:19" x14ac:dyDescent="0.25">
      <c r="C150" s="47"/>
    </row>
    <row r="151" spans="2:19" x14ac:dyDescent="0.25">
      <c r="C151" s="47"/>
    </row>
    <row r="152" spans="2:19" x14ac:dyDescent="0.25">
      <c r="C152" s="47"/>
    </row>
    <row r="153" spans="2:19" x14ac:dyDescent="0.25">
      <c r="C153" s="47"/>
    </row>
    <row r="154" spans="2:19" x14ac:dyDescent="0.25">
      <c r="C154" s="47"/>
    </row>
    <row r="155" spans="2:19" x14ac:dyDescent="0.25">
      <c r="C155" s="47"/>
    </row>
    <row r="156" spans="2:19" ht="15.75" x14ac:dyDescent="0.25">
      <c r="B156" s="4" t="s">
        <v>221</v>
      </c>
      <c r="C156" s="47"/>
      <c r="L156" s="12"/>
      <c r="M156" s="164"/>
      <c r="N156" s="12"/>
      <c r="O156" s="12"/>
      <c r="P156" s="12"/>
      <c r="Q156" s="12"/>
      <c r="R156" s="12"/>
      <c r="S156" s="12"/>
    </row>
    <row r="157" spans="2:19" ht="15.75" x14ac:dyDescent="0.25">
      <c r="B157" s="102" t="s">
        <v>12</v>
      </c>
      <c r="C157" s="47"/>
      <c r="I157" s="34"/>
      <c r="L157" s="12"/>
      <c r="M157" s="164"/>
      <c r="N157" s="12"/>
      <c r="O157" s="12"/>
      <c r="P157" s="12"/>
      <c r="Q157" s="12"/>
      <c r="R157" s="12"/>
      <c r="S157" s="12"/>
    </row>
    <row r="158" spans="2:19" x14ac:dyDescent="0.25">
      <c r="B158" s="23" t="s">
        <v>29</v>
      </c>
      <c r="C158" s="47"/>
      <c r="L158" s="12"/>
      <c r="M158" s="164"/>
      <c r="N158" s="12"/>
      <c r="O158" s="12"/>
      <c r="P158" s="12"/>
      <c r="Q158" s="12"/>
      <c r="R158" s="12"/>
      <c r="S158" s="12"/>
    </row>
    <row r="159" spans="2:19" x14ac:dyDescent="0.25">
      <c r="C159" s="47"/>
      <c r="L159" s="12"/>
      <c r="M159" s="164"/>
      <c r="N159" s="2" t="s">
        <v>108</v>
      </c>
      <c r="O159" s="12"/>
      <c r="P159" s="12"/>
      <c r="Q159" s="12"/>
      <c r="R159" s="12"/>
      <c r="S159" s="12"/>
    </row>
    <row r="160" spans="2:19" x14ac:dyDescent="0.25">
      <c r="C160" s="47"/>
      <c r="L160" s="12"/>
      <c r="M160" s="105" t="s">
        <v>20</v>
      </c>
      <c r="N160" s="2">
        <v>2011</v>
      </c>
      <c r="O160" s="2">
        <v>2012</v>
      </c>
      <c r="P160" s="2">
        <v>2013</v>
      </c>
      <c r="Q160" s="2">
        <v>2014</v>
      </c>
      <c r="R160" s="2">
        <v>2015</v>
      </c>
      <c r="S160" s="2">
        <v>2016</v>
      </c>
    </row>
    <row r="161" spans="3:19" x14ac:dyDescent="0.25">
      <c r="C161" s="47"/>
      <c r="L161" s="12"/>
      <c r="M161" s="164" t="s">
        <v>3</v>
      </c>
      <c r="N161" s="16">
        <v>54.794520499999997</v>
      </c>
      <c r="O161" s="16">
        <v>62.5505523</v>
      </c>
      <c r="P161" s="16">
        <v>62.843874200000002</v>
      </c>
      <c r="Q161" s="16">
        <v>62.5364565</v>
      </c>
      <c r="R161" s="16">
        <v>62.637245999999998</v>
      </c>
      <c r="S161" s="12">
        <v>60.4</v>
      </c>
    </row>
    <row r="162" spans="3:19" x14ac:dyDescent="0.25">
      <c r="C162" s="47"/>
      <c r="L162" s="12"/>
      <c r="M162" s="164" t="s">
        <v>4</v>
      </c>
      <c r="N162" s="16">
        <v>57.760956200000003</v>
      </c>
      <c r="O162" s="16">
        <v>64.823192599999999</v>
      </c>
      <c r="P162" s="16">
        <v>66.287050399999998</v>
      </c>
      <c r="Q162" s="16">
        <v>68.134756100000004</v>
      </c>
      <c r="R162" s="16">
        <v>67.745744099999996</v>
      </c>
      <c r="S162" s="12">
        <v>67.099999999999994</v>
      </c>
    </row>
    <row r="163" spans="3:19" x14ac:dyDescent="0.25">
      <c r="C163" s="47"/>
      <c r="L163" s="12"/>
      <c r="M163" s="164" t="s">
        <v>5</v>
      </c>
      <c r="N163" s="16">
        <v>54.876414699999998</v>
      </c>
      <c r="O163" s="16">
        <v>60.410980899999998</v>
      </c>
      <c r="P163" s="16">
        <v>62.824069000000001</v>
      </c>
      <c r="Q163" s="16">
        <v>62.829692199999997</v>
      </c>
      <c r="R163" s="16">
        <v>60.781286299999998</v>
      </c>
      <c r="S163" s="12">
        <v>59.7</v>
      </c>
    </row>
    <row r="164" spans="3:19" x14ac:dyDescent="0.25">
      <c r="C164" s="47"/>
      <c r="L164" s="12"/>
      <c r="M164" s="164" t="s">
        <v>6</v>
      </c>
      <c r="N164" s="16">
        <v>62.923509899999999</v>
      </c>
      <c r="O164" s="16">
        <v>66.246633299999999</v>
      </c>
      <c r="P164" s="16">
        <v>68.448520299999998</v>
      </c>
      <c r="Q164" s="16">
        <v>68.256081399999999</v>
      </c>
      <c r="R164" s="16">
        <v>68.316078200000007</v>
      </c>
      <c r="S164" s="12">
        <v>67.099999999999994</v>
      </c>
    </row>
    <row r="165" spans="3:19" x14ac:dyDescent="0.25">
      <c r="C165" s="47"/>
      <c r="M165" s="164" t="s">
        <v>56</v>
      </c>
      <c r="N165" s="16">
        <v>58.814194200000003</v>
      </c>
      <c r="O165" s="16">
        <v>64.295316600000007</v>
      </c>
      <c r="P165" s="16">
        <v>66.080151099999995</v>
      </c>
      <c r="Q165" s="16">
        <v>66.286915199999996</v>
      </c>
      <c r="R165" s="16">
        <v>65.749079800000004</v>
      </c>
      <c r="S165" s="12">
        <v>65</v>
      </c>
    </row>
    <row r="166" spans="3:19" x14ac:dyDescent="0.25">
      <c r="C166" s="47"/>
    </row>
    <row r="167" spans="3:19" x14ac:dyDescent="0.25">
      <c r="C167" s="47"/>
    </row>
    <row r="168" spans="3:19" x14ac:dyDescent="0.25">
      <c r="C168" s="47"/>
      <c r="N168" s="3"/>
      <c r="O168" s="3"/>
      <c r="P168" s="3"/>
      <c r="Q168" s="3"/>
    </row>
    <row r="169" spans="3:19" x14ac:dyDescent="0.25">
      <c r="C169" s="47"/>
      <c r="N169" s="3"/>
      <c r="O169" s="3"/>
      <c r="P169" s="3"/>
      <c r="Q169" s="3"/>
    </row>
    <row r="170" spans="3:19" x14ac:dyDescent="0.25">
      <c r="C170" s="47"/>
      <c r="N170" s="3"/>
      <c r="O170" s="3"/>
      <c r="P170" s="3"/>
      <c r="Q170" s="3"/>
    </row>
    <row r="171" spans="3:19" x14ac:dyDescent="0.25">
      <c r="C171" s="47"/>
    </row>
    <row r="172" spans="3:19" x14ac:dyDescent="0.25">
      <c r="C172" s="47"/>
    </row>
    <row r="173" spans="3:19" x14ac:dyDescent="0.25">
      <c r="C173" s="47"/>
    </row>
    <row r="174" spans="3:19" x14ac:dyDescent="0.25">
      <c r="C174" s="47"/>
    </row>
    <row r="175" spans="3:19" x14ac:dyDescent="0.25">
      <c r="C175" s="47"/>
    </row>
    <row r="176" spans="3:19" x14ac:dyDescent="0.25">
      <c r="C176" s="47"/>
    </row>
    <row r="177" spans="2:10" x14ac:dyDescent="0.25">
      <c r="C177" s="47"/>
    </row>
    <row r="178" spans="2:10" x14ac:dyDescent="0.25">
      <c r="C178" s="47"/>
    </row>
    <row r="179" spans="2:10" x14ac:dyDescent="0.25">
      <c r="C179" s="47"/>
    </row>
    <row r="180" spans="2:10" x14ac:dyDescent="0.25">
      <c r="C180" s="47"/>
    </row>
    <row r="181" spans="2:10" ht="15.75" x14ac:dyDescent="0.25">
      <c r="B181" s="4" t="s">
        <v>293</v>
      </c>
      <c r="C181" s="47"/>
    </row>
    <row r="182" spans="2:10" ht="15.75" x14ac:dyDescent="0.25">
      <c r="B182" s="102" t="s">
        <v>12</v>
      </c>
      <c r="C182" s="47"/>
    </row>
    <row r="183" spans="2:10" x14ac:dyDescent="0.25">
      <c r="B183" s="23" t="s">
        <v>29</v>
      </c>
      <c r="C183" s="47"/>
    </row>
    <row r="184" spans="2:10" x14ac:dyDescent="0.25">
      <c r="C184" s="47"/>
    </row>
    <row r="185" spans="2:10" x14ac:dyDescent="0.25">
      <c r="C185" s="47"/>
    </row>
    <row r="186" spans="2:10" x14ac:dyDescent="0.25">
      <c r="C186" s="47"/>
      <c r="I186" s="202" t="s">
        <v>222</v>
      </c>
      <c r="J186" s="19">
        <v>69.023769999999999</v>
      </c>
    </row>
    <row r="187" spans="2:10" x14ac:dyDescent="0.25">
      <c r="C187" s="47"/>
      <c r="I187" s="202" t="s">
        <v>223</v>
      </c>
      <c r="J187" s="19">
        <v>66.744060000000005</v>
      </c>
    </row>
    <row r="188" spans="2:10" x14ac:dyDescent="0.25">
      <c r="C188" s="47"/>
      <c r="I188" s="202" t="s">
        <v>224</v>
      </c>
      <c r="J188" s="19">
        <v>62.251710000000003</v>
      </c>
    </row>
    <row r="189" spans="2:10" x14ac:dyDescent="0.25">
      <c r="C189" s="47"/>
      <c r="I189" s="202" t="s">
        <v>225</v>
      </c>
      <c r="J189" s="19">
        <v>67.467550000000003</v>
      </c>
    </row>
    <row r="190" spans="2:10" x14ac:dyDescent="0.25">
      <c r="C190" s="47"/>
      <c r="I190" s="202" t="s">
        <v>226</v>
      </c>
      <c r="J190" s="19">
        <v>60.231979999999993</v>
      </c>
    </row>
    <row r="191" spans="2:10" x14ac:dyDescent="0.25">
      <c r="C191" s="47"/>
      <c r="I191" s="202" t="s">
        <v>227</v>
      </c>
      <c r="J191" s="19">
        <v>66.088009999999997</v>
      </c>
    </row>
    <row r="192" spans="2:10" x14ac:dyDescent="0.25">
      <c r="C192" s="47"/>
      <c r="I192" s="202" t="s">
        <v>228</v>
      </c>
      <c r="J192" s="19">
        <v>66.784329999999997</v>
      </c>
    </row>
    <row r="193" spans="3:10" x14ac:dyDescent="0.25">
      <c r="C193" s="47"/>
      <c r="I193" s="202" t="s">
        <v>229</v>
      </c>
      <c r="J193" s="19">
        <v>67.20478</v>
      </c>
    </row>
    <row r="194" spans="3:10" x14ac:dyDescent="0.25">
      <c r="C194" s="47"/>
      <c r="I194" s="202" t="s">
        <v>230</v>
      </c>
      <c r="J194" s="19">
        <v>68.593159999999997</v>
      </c>
    </row>
    <row r="195" spans="3:10" x14ac:dyDescent="0.25">
      <c r="C195" s="47"/>
      <c r="I195" s="202" t="s">
        <v>231</v>
      </c>
      <c r="J195" s="19">
        <v>66.233819999999994</v>
      </c>
    </row>
    <row r="196" spans="3:10" x14ac:dyDescent="0.25">
      <c r="C196" s="47"/>
      <c r="I196" s="202" t="s">
        <v>232</v>
      </c>
      <c r="J196" s="19">
        <v>66.780259999999998</v>
      </c>
    </row>
    <row r="197" spans="3:10" x14ac:dyDescent="0.25">
      <c r="C197" s="47"/>
      <c r="I197" s="202" t="s">
        <v>233</v>
      </c>
      <c r="J197" s="19">
        <v>59.766730000000003</v>
      </c>
    </row>
    <row r="198" spans="3:10" x14ac:dyDescent="0.25">
      <c r="C198" s="47"/>
      <c r="I198" s="202" t="s">
        <v>234</v>
      </c>
      <c r="J198" s="19">
        <v>62.738599999999998</v>
      </c>
    </row>
    <row r="199" spans="3:10" x14ac:dyDescent="0.25">
      <c r="C199" s="47"/>
      <c r="I199" s="202" t="s">
        <v>235</v>
      </c>
      <c r="J199" s="19">
        <v>63.145379999999996</v>
      </c>
    </row>
    <row r="200" spans="3:10" x14ac:dyDescent="0.25">
      <c r="C200" s="47"/>
      <c r="I200" s="202" t="s">
        <v>236</v>
      </c>
      <c r="J200" s="19">
        <v>65.906930000000003</v>
      </c>
    </row>
    <row r="201" spans="3:10" x14ac:dyDescent="0.25">
      <c r="C201" s="47"/>
      <c r="I201" s="202" t="s">
        <v>237</v>
      </c>
      <c r="J201" s="19">
        <v>67.424369999999996</v>
      </c>
    </row>
    <row r="202" spans="3:10" x14ac:dyDescent="0.25">
      <c r="C202" s="47"/>
      <c r="I202" s="202" t="s">
        <v>238</v>
      </c>
      <c r="J202" s="19">
        <v>69.606619999999992</v>
      </c>
    </row>
    <row r="203" spans="3:10" x14ac:dyDescent="0.25">
      <c r="C203" s="47"/>
      <c r="I203" s="202" t="s">
        <v>239</v>
      </c>
      <c r="J203" s="19">
        <v>66.680459999999997</v>
      </c>
    </row>
    <row r="204" spans="3:10" x14ac:dyDescent="0.25">
      <c r="C204" s="47"/>
      <c r="I204" s="202" t="s">
        <v>240</v>
      </c>
      <c r="J204" s="19">
        <v>63.167519999999996</v>
      </c>
    </row>
    <row r="205" spans="3:10" x14ac:dyDescent="0.25">
      <c r="C205" s="47"/>
      <c r="I205" s="202" t="s">
        <v>241</v>
      </c>
      <c r="J205" s="19">
        <v>67.517660000000006</v>
      </c>
    </row>
    <row r="206" spans="3:10" x14ac:dyDescent="0.25">
      <c r="C206" s="47"/>
      <c r="I206" s="202" t="s">
        <v>242</v>
      </c>
      <c r="J206" s="19">
        <v>66.769849999999991</v>
      </c>
    </row>
    <row r="207" spans="3:10" x14ac:dyDescent="0.25">
      <c r="C207" s="47"/>
    </row>
    <row r="208" spans="3:10" x14ac:dyDescent="0.25">
      <c r="C208" s="47"/>
    </row>
    <row r="209" spans="2:19" x14ac:dyDescent="0.25">
      <c r="C209" s="47"/>
    </row>
    <row r="210" spans="2:19" x14ac:dyDescent="0.25">
      <c r="C210" s="47"/>
    </row>
    <row r="211" spans="2:19" x14ac:dyDescent="0.25">
      <c r="C211" s="47"/>
    </row>
    <row r="212" spans="2:19" x14ac:dyDescent="0.25">
      <c r="C212" s="47"/>
    </row>
    <row r="213" spans="2:19" x14ac:dyDescent="0.25">
      <c r="C213" s="47"/>
    </row>
    <row r="214" spans="2:19" x14ac:dyDescent="0.25">
      <c r="C214" s="47"/>
    </row>
    <row r="215" spans="2:19" x14ac:dyDescent="0.25">
      <c r="C215" s="47"/>
    </row>
    <row r="216" spans="2:19" ht="15.75" x14ac:dyDescent="0.25">
      <c r="B216" s="4" t="s">
        <v>288</v>
      </c>
      <c r="C216" s="47"/>
    </row>
    <row r="217" spans="2:19" ht="15.75" x14ac:dyDescent="0.25">
      <c r="B217" s="102" t="s">
        <v>12</v>
      </c>
      <c r="C217" s="47"/>
    </row>
    <row r="218" spans="2:19" x14ac:dyDescent="0.25">
      <c r="B218" s="23" t="s">
        <v>289</v>
      </c>
      <c r="C218" s="47"/>
    </row>
    <row r="219" spans="2:19" x14ac:dyDescent="0.25">
      <c r="C219" s="47"/>
    </row>
    <row r="220" spans="2:19" x14ac:dyDescent="0.25">
      <c r="C220" s="47"/>
    </row>
    <row r="221" spans="2:19" x14ac:dyDescent="0.25">
      <c r="C221" s="47"/>
    </row>
    <row r="222" spans="2:19" x14ac:dyDescent="0.25">
      <c r="C222" s="47"/>
    </row>
    <row r="223" spans="2:19" x14ac:dyDescent="0.25">
      <c r="C223" s="47"/>
    </row>
    <row r="224" spans="2:19" x14ac:dyDescent="0.25">
      <c r="C224" s="47"/>
      <c r="M224"/>
      <c r="N224" s="199">
        <v>2011</v>
      </c>
      <c r="O224" s="199">
        <v>2012</v>
      </c>
      <c r="P224" s="199">
        <v>2013</v>
      </c>
      <c r="Q224" s="199">
        <v>2014</v>
      </c>
      <c r="R224" s="199">
        <v>2015</v>
      </c>
      <c r="S224" s="199">
        <v>2016</v>
      </c>
    </row>
    <row r="225" spans="3:19" x14ac:dyDescent="0.25">
      <c r="C225" s="47"/>
      <c r="M225" s="12" t="s">
        <v>2</v>
      </c>
      <c r="N225" s="97">
        <v>5.4479602808050593</v>
      </c>
      <c r="O225" s="97">
        <v>4.8957579425534892</v>
      </c>
      <c r="P225" s="97">
        <v>4.8735389227844168</v>
      </c>
      <c r="Q225" s="97">
        <v>5.2780082209054102</v>
      </c>
      <c r="R225" s="97">
        <v>5.6656565621584862</v>
      </c>
      <c r="S225" s="97">
        <v>6.4829957871740369</v>
      </c>
    </row>
    <row r="226" spans="3:19" x14ac:dyDescent="0.25">
      <c r="C226" s="47"/>
      <c r="M226" s="12" t="s">
        <v>67</v>
      </c>
      <c r="N226" s="97">
        <v>18.361428037732693</v>
      </c>
      <c r="O226" s="97">
        <v>17.255556756502717</v>
      </c>
      <c r="P226" s="97">
        <v>17.127907347591183</v>
      </c>
      <c r="Q226" s="97">
        <v>19.619800993304992</v>
      </c>
      <c r="R226" s="97">
        <v>20.984779530103161</v>
      </c>
      <c r="S226" s="97">
        <v>25.64474815645525</v>
      </c>
    </row>
    <row r="227" spans="3:19" x14ac:dyDescent="0.25">
      <c r="C227" s="47"/>
      <c r="M227" s="12" t="s">
        <v>68</v>
      </c>
      <c r="N227" s="97">
        <v>43.534402029476155</v>
      </c>
      <c r="O227" s="97">
        <v>42.599050410591907</v>
      </c>
      <c r="P227" s="97">
        <v>46.226113282416136</v>
      </c>
      <c r="Q227" s="97">
        <v>49.739559293106353</v>
      </c>
      <c r="R227" s="97">
        <v>51.577429927972887</v>
      </c>
      <c r="S227" s="97">
        <v>49.064294446141773</v>
      </c>
    </row>
    <row r="228" spans="3:19" x14ac:dyDescent="0.25">
      <c r="C228" s="47"/>
      <c r="M228" s="12" t="s">
        <v>69</v>
      </c>
      <c r="N228" s="97">
        <v>23.429119550091865</v>
      </c>
      <c r="O228" s="97">
        <v>26.31882712959397</v>
      </c>
      <c r="P228" s="97">
        <v>25.336025089730406</v>
      </c>
      <c r="Q228" s="97">
        <v>22.405536715805326</v>
      </c>
      <c r="R228" s="97">
        <v>19.541041460275117</v>
      </c>
      <c r="S228" s="97">
        <v>17.413282545388086</v>
      </c>
    </row>
    <row r="229" spans="3:19" x14ac:dyDescent="0.25">
      <c r="C229" s="47"/>
      <c r="M229" s="12" t="s">
        <v>91</v>
      </c>
      <c r="N229" s="97">
        <v>9.2270734416258087</v>
      </c>
      <c r="O229" s="97">
        <v>8.9307920421813325</v>
      </c>
      <c r="P229" s="97">
        <v>6.4363966281961282</v>
      </c>
      <c r="Q229" s="97">
        <v>2.9570947768779337</v>
      </c>
      <c r="R229" s="97">
        <v>2.2310925194903524</v>
      </c>
      <c r="S229" s="97">
        <v>1.3946790648408554</v>
      </c>
    </row>
    <row r="230" spans="3:19" x14ac:dyDescent="0.25">
      <c r="C230" s="47"/>
    </row>
    <row r="231" spans="3:19" x14ac:dyDescent="0.25">
      <c r="C231" s="47"/>
    </row>
    <row r="232" spans="3:19" x14ac:dyDescent="0.25">
      <c r="C232" s="47"/>
    </row>
    <row r="233" spans="3:19" x14ac:dyDescent="0.25">
      <c r="C233" s="47"/>
    </row>
    <row r="234" spans="3:19" x14ac:dyDescent="0.25">
      <c r="C234" s="47"/>
    </row>
    <row r="235" spans="3:19" x14ac:dyDescent="0.25">
      <c r="C235" s="47"/>
    </row>
    <row r="236" spans="3:19" x14ac:dyDescent="0.25">
      <c r="C236" s="47"/>
    </row>
    <row r="237" spans="3:19" x14ac:dyDescent="0.25">
      <c r="C237" s="47"/>
    </row>
    <row r="238" spans="3:19" x14ac:dyDescent="0.25">
      <c r="C238" s="47"/>
    </row>
    <row r="239" spans="3:19" x14ac:dyDescent="0.25">
      <c r="C239" s="47"/>
    </row>
    <row r="240" spans="3:19" x14ac:dyDescent="0.25">
      <c r="C240" s="47"/>
    </row>
    <row r="241" spans="2:19" ht="18.75" x14ac:dyDescent="0.3">
      <c r="B241" s="46" t="s">
        <v>9</v>
      </c>
      <c r="C241" s="47"/>
    </row>
    <row r="243" spans="2:19" ht="15.75" x14ac:dyDescent="0.25">
      <c r="B243" s="4" t="s">
        <v>290</v>
      </c>
    </row>
    <row r="244" spans="2:19" ht="15.75" x14ac:dyDescent="0.25">
      <c r="B244" s="102" t="s">
        <v>12</v>
      </c>
    </row>
    <row r="245" spans="2:19" x14ac:dyDescent="0.25">
      <c r="B245" s="23" t="s">
        <v>29</v>
      </c>
      <c r="I245" s="34"/>
    </row>
    <row r="246" spans="2:19" x14ac:dyDescent="0.25">
      <c r="B246" s="1" t="s">
        <v>171</v>
      </c>
      <c r="C246" s="45"/>
    </row>
    <row r="248" spans="2:19" x14ac:dyDescent="0.25">
      <c r="M248" s="106"/>
      <c r="N248" s="2" t="s">
        <v>74</v>
      </c>
    </row>
    <row r="249" spans="2:19" x14ac:dyDescent="0.25">
      <c r="M249" s="106"/>
      <c r="N249" s="86">
        <v>2011</v>
      </c>
      <c r="O249" s="86">
        <v>2012</v>
      </c>
      <c r="P249" s="86">
        <v>2013</v>
      </c>
      <c r="Q249" s="86">
        <v>2014</v>
      </c>
      <c r="R249" s="2">
        <v>2015</v>
      </c>
      <c r="S249" s="86">
        <v>2016</v>
      </c>
    </row>
    <row r="250" spans="2:19" x14ac:dyDescent="0.25">
      <c r="M250" s="136" t="s">
        <v>169</v>
      </c>
      <c r="N250" s="167">
        <v>267.54868190000002</v>
      </c>
      <c r="O250" s="167">
        <v>290.60002900000001</v>
      </c>
      <c r="P250" s="167">
        <v>307.1616209</v>
      </c>
      <c r="Q250" s="167">
        <v>326.73507790000002</v>
      </c>
      <c r="R250" s="3">
        <v>349.13967700000001</v>
      </c>
      <c r="S250" s="3">
        <v>348.24372249999999</v>
      </c>
    </row>
    <row r="251" spans="2:19" x14ac:dyDescent="0.25">
      <c r="M251" s="136" t="s">
        <v>170</v>
      </c>
      <c r="N251" s="167">
        <v>324.87303730000002</v>
      </c>
      <c r="O251" s="167">
        <v>354.64266780000003</v>
      </c>
      <c r="P251" s="167">
        <v>360.95380089999998</v>
      </c>
      <c r="Q251" s="167">
        <v>387.37834789999999</v>
      </c>
      <c r="R251" s="3">
        <v>406.31273349999998</v>
      </c>
      <c r="S251" s="3">
        <v>401.92319209999999</v>
      </c>
    </row>
    <row r="252" spans="2:19" x14ac:dyDescent="0.25">
      <c r="M252" s="107"/>
      <c r="N252" s="56"/>
    </row>
    <row r="253" spans="2:19" x14ac:dyDescent="0.25">
      <c r="M253" s="107"/>
      <c r="N253" s="56"/>
    </row>
    <row r="254" spans="2:19" ht="15.75" customHeight="1" x14ac:dyDescent="0.25">
      <c r="M254" s="107"/>
    </row>
    <row r="255" spans="2:19" ht="15.75" customHeight="1" x14ac:dyDescent="0.25">
      <c r="M255" s="1"/>
    </row>
    <row r="256" spans="2:19" x14ac:dyDescent="0.25">
      <c r="M256" s="1"/>
    </row>
    <row r="257" spans="2:13" x14ac:dyDescent="0.25">
      <c r="M257" s="1"/>
    </row>
    <row r="258" spans="2:13" x14ac:dyDescent="0.25">
      <c r="M258" s="1"/>
    </row>
    <row r="259" spans="2:13" x14ac:dyDescent="0.25">
      <c r="M259" s="1"/>
    </row>
    <row r="260" spans="2:13" x14ac:dyDescent="0.25">
      <c r="M260" s="1"/>
    </row>
    <row r="261" spans="2:13" x14ac:dyDescent="0.25">
      <c r="M261" s="1"/>
    </row>
    <row r="264" spans="2:13" x14ac:dyDescent="0.25">
      <c r="K264" s="66"/>
    </row>
    <row r="268" spans="2:13" ht="15.75" x14ac:dyDescent="0.25">
      <c r="B268" s="4" t="s">
        <v>291</v>
      </c>
      <c r="K268" s="67"/>
    </row>
    <row r="269" spans="2:13" ht="15.75" x14ac:dyDescent="0.25">
      <c r="B269" s="102" t="s">
        <v>12</v>
      </c>
      <c r="C269" s="59"/>
      <c r="K269" s="67"/>
    </row>
    <row r="270" spans="2:13" x14ac:dyDescent="0.25">
      <c r="B270" s="23" t="s">
        <v>29</v>
      </c>
      <c r="I270" s="34"/>
      <c r="K270" s="67"/>
    </row>
    <row r="271" spans="2:13" x14ac:dyDescent="0.25">
      <c r="B271" s="12" t="s">
        <v>113</v>
      </c>
    </row>
    <row r="272" spans="2:13" x14ac:dyDescent="0.25">
      <c r="B272" s="59"/>
    </row>
    <row r="273" spans="11:19" x14ac:dyDescent="0.25">
      <c r="K273" s="45"/>
      <c r="M273" s="105" t="s">
        <v>75</v>
      </c>
      <c r="N273" s="2" t="s">
        <v>19</v>
      </c>
    </row>
    <row r="274" spans="11:19" x14ac:dyDescent="0.25">
      <c r="N274" s="86">
        <v>2011</v>
      </c>
      <c r="O274" s="86">
        <v>2012</v>
      </c>
      <c r="P274" s="86">
        <v>2013</v>
      </c>
      <c r="Q274" s="86">
        <v>2014</v>
      </c>
      <c r="R274" s="86">
        <v>2015</v>
      </c>
      <c r="S274" s="86">
        <v>2016</v>
      </c>
    </row>
    <row r="275" spans="11:19" x14ac:dyDescent="0.25">
      <c r="M275" s="164" t="s">
        <v>8</v>
      </c>
      <c r="N275" s="73">
        <v>24.03</v>
      </c>
      <c r="O275" s="73">
        <v>17.14</v>
      </c>
      <c r="P275" s="73">
        <v>14.86</v>
      </c>
      <c r="Q275" s="73">
        <v>12.48</v>
      </c>
      <c r="R275" s="73">
        <v>10.83</v>
      </c>
      <c r="S275" s="73">
        <v>10.69</v>
      </c>
    </row>
    <row r="276" spans="11:19" x14ac:dyDescent="0.25">
      <c r="M276" s="164" t="s">
        <v>48</v>
      </c>
      <c r="N276" s="73">
        <v>31.05</v>
      </c>
      <c r="O276" s="73">
        <v>30.47</v>
      </c>
      <c r="P276" s="73">
        <v>29.75</v>
      </c>
      <c r="Q276" s="73">
        <v>27.55</v>
      </c>
      <c r="R276" s="73">
        <v>25.43</v>
      </c>
      <c r="S276" s="73">
        <v>24.9</v>
      </c>
    </row>
    <row r="277" spans="11:19" x14ac:dyDescent="0.25">
      <c r="M277" s="164" t="s">
        <v>76</v>
      </c>
      <c r="N277" s="73">
        <v>23.48</v>
      </c>
      <c r="O277" s="73">
        <v>25.25</v>
      </c>
      <c r="P277" s="73">
        <v>26.92</v>
      </c>
      <c r="Q277" s="73">
        <v>26.81</v>
      </c>
      <c r="R277" s="73">
        <v>27.04</v>
      </c>
      <c r="S277" s="73">
        <v>27.19</v>
      </c>
    </row>
    <row r="278" spans="11:19" x14ac:dyDescent="0.25">
      <c r="M278" s="164" t="s">
        <v>77</v>
      </c>
      <c r="N278" s="73">
        <v>11.37</v>
      </c>
      <c r="O278" s="73">
        <v>15.02</v>
      </c>
      <c r="P278" s="73">
        <v>16.45</v>
      </c>
      <c r="Q278" s="73">
        <v>18.399999999999999</v>
      </c>
      <c r="R278" s="73">
        <v>19.7</v>
      </c>
      <c r="S278" s="73">
        <v>20.83</v>
      </c>
    </row>
    <row r="279" spans="11:19" x14ac:dyDescent="0.25">
      <c r="M279" s="164" t="s">
        <v>78</v>
      </c>
      <c r="N279" s="73">
        <v>4.55</v>
      </c>
      <c r="O279" s="73">
        <v>6.64</v>
      </c>
      <c r="P279" s="73">
        <v>7.26</v>
      </c>
      <c r="Q279" s="73">
        <v>8.67</v>
      </c>
      <c r="R279" s="73">
        <v>9.91</v>
      </c>
      <c r="S279" s="73">
        <v>10.78</v>
      </c>
    </row>
    <row r="280" spans="11:19" x14ac:dyDescent="0.25">
      <c r="M280" s="164" t="s">
        <v>79</v>
      </c>
      <c r="N280" s="73">
        <v>2.1</v>
      </c>
      <c r="O280" s="73">
        <v>2.54</v>
      </c>
      <c r="P280" s="73">
        <v>2.52</v>
      </c>
      <c r="Q280" s="73">
        <v>3.28</v>
      </c>
      <c r="R280" s="73">
        <v>3.92</v>
      </c>
      <c r="S280" s="73">
        <v>3.47</v>
      </c>
    </row>
    <row r="281" spans="11:19" x14ac:dyDescent="0.25">
      <c r="M281" s="164" t="s">
        <v>190</v>
      </c>
      <c r="N281" s="73">
        <v>3.42</v>
      </c>
      <c r="O281" s="73">
        <v>2.95</v>
      </c>
      <c r="P281" s="73">
        <v>2.2400000000000002</v>
      </c>
      <c r="Q281" s="73">
        <v>2.81</v>
      </c>
      <c r="R281" s="73">
        <v>3.18</v>
      </c>
      <c r="S281" s="73">
        <v>2.14</v>
      </c>
    </row>
    <row r="282" spans="11:19" x14ac:dyDescent="0.25">
      <c r="M282" s="164"/>
      <c r="N282" s="12"/>
      <c r="O282" s="12"/>
      <c r="P282" s="12"/>
      <c r="Q282" s="12"/>
      <c r="R282" s="12"/>
      <c r="S282" s="12"/>
    </row>
    <row r="291" spans="2:13" x14ac:dyDescent="0.25">
      <c r="C291" s="47"/>
    </row>
    <row r="292" spans="2:13" x14ac:dyDescent="0.25">
      <c r="B292" s="34"/>
      <c r="C292" s="241"/>
      <c r="D292" s="34"/>
      <c r="E292" s="34"/>
      <c r="F292" s="34"/>
      <c r="G292" s="34"/>
      <c r="H292" s="34"/>
      <c r="I292" s="34"/>
      <c r="J292" s="34"/>
      <c r="K292" s="34"/>
      <c r="L292" s="34"/>
      <c r="M292" s="147"/>
    </row>
    <row r="293" spans="2:13" ht="15.75" x14ac:dyDescent="0.25">
      <c r="B293" s="61" t="s">
        <v>292</v>
      </c>
      <c r="C293" s="241"/>
      <c r="D293" s="34"/>
      <c r="E293" s="34"/>
      <c r="F293" s="34"/>
      <c r="G293" s="34"/>
      <c r="H293" s="34"/>
      <c r="I293" s="34"/>
      <c r="J293" s="34"/>
      <c r="K293" s="34"/>
      <c r="L293" s="34"/>
      <c r="M293" s="147"/>
    </row>
    <row r="294" spans="2:13" ht="15.75" x14ac:dyDescent="0.25">
      <c r="B294" s="242" t="s">
        <v>12</v>
      </c>
      <c r="C294" s="241"/>
      <c r="D294" s="34"/>
      <c r="E294" s="34"/>
      <c r="F294" s="34"/>
      <c r="G294" s="34"/>
      <c r="H294" s="34"/>
      <c r="I294" s="34"/>
      <c r="J294" s="34"/>
      <c r="K294" s="34"/>
      <c r="L294" s="34"/>
      <c r="M294" s="147"/>
    </row>
    <row r="295" spans="2:13" x14ac:dyDescent="0.25">
      <c r="B295" s="243" t="s">
        <v>29</v>
      </c>
      <c r="C295" s="241"/>
      <c r="D295" s="34"/>
      <c r="E295" s="34"/>
      <c r="F295" s="34"/>
      <c r="G295" s="34"/>
      <c r="H295" s="34"/>
      <c r="I295" s="34"/>
      <c r="J295" s="34"/>
      <c r="K295" s="34"/>
      <c r="L295" s="34"/>
      <c r="M295" s="147"/>
    </row>
    <row r="296" spans="2:13" x14ac:dyDescent="0.25">
      <c r="B296" s="34"/>
      <c r="C296" s="241"/>
      <c r="D296" s="34"/>
      <c r="E296" s="34"/>
      <c r="F296" s="34"/>
      <c r="G296" s="34"/>
      <c r="H296" s="34"/>
      <c r="I296" s="34"/>
      <c r="J296" s="34"/>
      <c r="K296" s="34"/>
      <c r="L296" s="34"/>
      <c r="M296" s="147"/>
    </row>
    <row r="297" spans="2:13" x14ac:dyDescent="0.25">
      <c r="B297" s="34"/>
      <c r="C297" s="241"/>
      <c r="D297" s="34"/>
      <c r="E297" s="34"/>
      <c r="F297" s="34"/>
      <c r="G297" s="34"/>
      <c r="H297" s="34"/>
      <c r="I297" s="34"/>
      <c r="J297" s="34"/>
      <c r="K297" s="34"/>
      <c r="L297" s="34"/>
      <c r="M297" s="147"/>
    </row>
    <row r="298" spans="2:13" x14ac:dyDescent="0.25">
      <c r="B298" s="34"/>
      <c r="C298" s="241"/>
      <c r="D298" s="34"/>
      <c r="E298" s="34"/>
      <c r="F298" s="34"/>
      <c r="G298" s="34"/>
      <c r="H298" s="34"/>
      <c r="I298" s="202" t="s">
        <v>222</v>
      </c>
      <c r="J298" s="203">
        <v>311.5373697</v>
      </c>
      <c r="K298" s="34"/>
      <c r="L298" s="34"/>
      <c r="M298" s="147"/>
    </row>
    <row r="299" spans="2:13" x14ac:dyDescent="0.25">
      <c r="B299" s="34"/>
      <c r="C299" s="241"/>
      <c r="D299" s="34"/>
      <c r="E299" s="34"/>
      <c r="F299" s="34"/>
      <c r="G299" s="34"/>
      <c r="H299" s="34"/>
      <c r="I299" s="202" t="s">
        <v>223</v>
      </c>
      <c r="J299" s="203">
        <v>287.26561759999998</v>
      </c>
      <c r="K299" s="34"/>
      <c r="L299" s="34"/>
      <c r="M299" s="147"/>
    </row>
    <row r="300" spans="2:13" x14ac:dyDescent="0.25">
      <c r="B300" s="34"/>
      <c r="C300" s="241"/>
      <c r="D300" s="34"/>
      <c r="E300" s="34"/>
      <c r="F300" s="34"/>
      <c r="G300" s="34"/>
      <c r="H300" s="34"/>
      <c r="I300" s="202" t="s">
        <v>224</v>
      </c>
      <c r="J300" s="203">
        <v>381.8403778</v>
      </c>
      <c r="K300" s="34"/>
      <c r="L300" s="34"/>
      <c r="M300" s="147"/>
    </row>
    <row r="301" spans="2:13" x14ac:dyDescent="0.25">
      <c r="B301" s="34"/>
      <c r="C301" s="241"/>
      <c r="D301" s="34"/>
      <c r="E301" s="34"/>
      <c r="F301" s="34"/>
      <c r="G301" s="34"/>
      <c r="H301" s="34"/>
      <c r="I301" s="202" t="s">
        <v>225</v>
      </c>
      <c r="J301" s="203">
        <v>273.5611447</v>
      </c>
      <c r="K301" s="34"/>
      <c r="L301" s="34"/>
      <c r="M301" s="147"/>
    </row>
    <row r="302" spans="2:13" x14ac:dyDescent="0.25">
      <c r="B302" s="34"/>
      <c r="C302" s="241"/>
      <c r="D302" s="34"/>
      <c r="E302" s="34"/>
      <c r="F302" s="34"/>
      <c r="G302" s="34"/>
      <c r="H302" s="34"/>
      <c r="I302" s="202" t="s">
        <v>226</v>
      </c>
      <c r="J302" s="203">
        <v>413.89764539999999</v>
      </c>
      <c r="K302" s="34"/>
      <c r="L302" s="34"/>
      <c r="M302" s="147"/>
    </row>
    <row r="303" spans="2:13" x14ac:dyDescent="0.25">
      <c r="B303" s="34"/>
      <c r="C303" s="241"/>
      <c r="D303" s="34"/>
      <c r="E303" s="34"/>
      <c r="F303" s="34"/>
      <c r="G303" s="34"/>
      <c r="H303" s="34"/>
      <c r="I303" s="202" t="s">
        <v>227</v>
      </c>
      <c r="J303" s="203">
        <v>341.64119119999998</v>
      </c>
      <c r="K303" s="34"/>
      <c r="L303" s="34"/>
      <c r="M303" s="147"/>
    </row>
    <row r="304" spans="2:13" x14ac:dyDescent="0.25">
      <c r="B304" s="34"/>
      <c r="C304" s="241"/>
      <c r="D304" s="34"/>
      <c r="E304" s="34"/>
      <c r="F304" s="34"/>
      <c r="G304" s="34"/>
      <c r="H304" s="34"/>
      <c r="I304" s="202" t="s">
        <v>228</v>
      </c>
      <c r="J304" s="203">
        <v>315.27076460000001</v>
      </c>
      <c r="K304" s="34"/>
      <c r="L304" s="34"/>
      <c r="M304" s="147"/>
    </row>
    <row r="305" spans="2:13" x14ac:dyDescent="0.25">
      <c r="B305" s="34"/>
      <c r="C305" s="241"/>
      <c r="D305" s="34"/>
      <c r="E305" s="34"/>
      <c r="F305" s="34"/>
      <c r="G305" s="34"/>
      <c r="H305" s="34"/>
      <c r="I305" s="202" t="s">
        <v>229</v>
      </c>
      <c r="J305" s="203">
        <v>306.36205210000003</v>
      </c>
      <c r="K305" s="34"/>
      <c r="L305" s="34"/>
      <c r="M305" s="147"/>
    </row>
    <row r="306" spans="2:13" x14ac:dyDescent="0.25">
      <c r="B306" s="34"/>
      <c r="C306" s="241"/>
      <c r="D306" s="34"/>
      <c r="E306" s="34"/>
      <c r="F306" s="34"/>
      <c r="G306" s="34"/>
      <c r="H306" s="34"/>
      <c r="I306" s="202" t="s">
        <v>230</v>
      </c>
      <c r="J306" s="203">
        <v>319.74017149999997</v>
      </c>
      <c r="K306" s="34"/>
      <c r="L306" s="34"/>
      <c r="M306" s="147"/>
    </row>
    <row r="307" spans="2:13" x14ac:dyDescent="0.25">
      <c r="B307" s="34"/>
      <c r="C307" s="241"/>
      <c r="D307" s="34"/>
      <c r="E307" s="34"/>
      <c r="F307" s="34"/>
      <c r="G307" s="34"/>
      <c r="H307" s="34"/>
      <c r="I307" s="202" t="s">
        <v>231</v>
      </c>
      <c r="J307" s="203">
        <v>290.97527170000001</v>
      </c>
      <c r="K307" s="34"/>
      <c r="L307" s="34"/>
      <c r="M307" s="147"/>
    </row>
    <row r="308" spans="2:13" x14ac:dyDescent="0.25">
      <c r="B308" s="34"/>
      <c r="C308" s="241"/>
      <c r="D308" s="34"/>
      <c r="E308" s="34"/>
      <c r="F308" s="34"/>
      <c r="G308" s="34"/>
      <c r="H308" s="34"/>
      <c r="I308" s="202" t="s">
        <v>232</v>
      </c>
      <c r="J308" s="203">
        <v>377.37870129999999</v>
      </c>
      <c r="K308" s="34"/>
      <c r="L308" s="34"/>
      <c r="M308" s="147"/>
    </row>
    <row r="309" spans="2:13" x14ac:dyDescent="0.25">
      <c r="B309" s="34"/>
      <c r="C309" s="241"/>
      <c r="D309" s="34"/>
      <c r="E309" s="34"/>
      <c r="F309" s="34"/>
      <c r="G309" s="34"/>
      <c r="H309" s="34"/>
      <c r="I309" s="202" t="s">
        <v>233</v>
      </c>
      <c r="J309" s="203">
        <v>530.09702900000002</v>
      </c>
      <c r="K309" s="34"/>
      <c r="L309" s="34"/>
      <c r="M309" s="147"/>
    </row>
    <row r="310" spans="2:13" x14ac:dyDescent="0.25">
      <c r="B310" s="34"/>
      <c r="C310" s="241"/>
      <c r="D310" s="34"/>
      <c r="E310" s="34"/>
      <c r="F310" s="34"/>
      <c r="G310" s="34"/>
      <c r="H310" s="34"/>
      <c r="I310" s="202" t="s">
        <v>234</v>
      </c>
      <c r="J310" s="203">
        <v>346.84654540000002</v>
      </c>
      <c r="K310" s="34"/>
      <c r="L310" s="34"/>
      <c r="M310" s="147"/>
    </row>
    <row r="311" spans="2:13" x14ac:dyDescent="0.25">
      <c r="B311" s="34"/>
      <c r="C311" s="241"/>
      <c r="D311" s="34"/>
      <c r="E311" s="34"/>
      <c r="F311" s="34"/>
      <c r="G311" s="34"/>
      <c r="H311" s="34"/>
      <c r="I311" s="202" t="s">
        <v>235</v>
      </c>
      <c r="J311" s="203">
        <v>409.18853630000001</v>
      </c>
      <c r="K311" s="34"/>
      <c r="L311" s="34"/>
      <c r="M311" s="147"/>
    </row>
    <row r="312" spans="2:13" x14ac:dyDescent="0.25">
      <c r="B312" s="34"/>
      <c r="C312" s="241"/>
      <c r="D312" s="34"/>
      <c r="E312" s="34"/>
      <c r="F312" s="34"/>
      <c r="G312" s="34"/>
      <c r="H312" s="34"/>
      <c r="I312" s="202" t="s">
        <v>236</v>
      </c>
      <c r="J312" s="203">
        <v>296.35115089999999</v>
      </c>
      <c r="K312" s="34"/>
      <c r="L312" s="34"/>
      <c r="M312" s="147"/>
    </row>
    <row r="313" spans="2:13" x14ac:dyDescent="0.25">
      <c r="B313" s="34"/>
      <c r="C313" s="241"/>
      <c r="D313" s="34"/>
      <c r="E313" s="34"/>
      <c r="F313" s="34"/>
      <c r="G313" s="34"/>
      <c r="H313" s="34"/>
      <c r="I313" s="202" t="s">
        <v>237</v>
      </c>
      <c r="J313" s="203">
        <v>331.7007524</v>
      </c>
      <c r="K313" s="34"/>
      <c r="L313" s="34"/>
      <c r="M313" s="147"/>
    </row>
    <row r="314" spans="2:13" x14ac:dyDescent="0.25">
      <c r="B314" s="34"/>
      <c r="C314" s="241"/>
      <c r="D314" s="34"/>
      <c r="E314" s="34"/>
      <c r="F314" s="34"/>
      <c r="G314" s="34"/>
      <c r="H314" s="34"/>
      <c r="I314" s="202" t="s">
        <v>238</v>
      </c>
      <c r="J314" s="203">
        <v>260.14357610000002</v>
      </c>
      <c r="K314" s="34"/>
      <c r="L314" s="34"/>
      <c r="M314" s="147"/>
    </row>
    <row r="315" spans="2:13" x14ac:dyDescent="0.25">
      <c r="B315" s="34"/>
      <c r="C315" s="241"/>
      <c r="D315" s="34"/>
      <c r="E315" s="34"/>
      <c r="F315" s="34"/>
      <c r="G315" s="34"/>
      <c r="H315" s="34"/>
      <c r="I315" s="202" t="s">
        <v>239</v>
      </c>
      <c r="J315" s="203">
        <v>322.59717769999997</v>
      </c>
      <c r="K315" s="34"/>
      <c r="L315" s="34"/>
      <c r="M315" s="147"/>
    </row>
    <row r="316" spans="2:13" x14ac:dyDescent="0.25">
      <c r="B316" s="34"/>
      <c r="C316" s="241"/>
      <c r="D316" s="34"/>
      <c r="E316" s="34"/>
      <c r="F316" s="34"/>
      <c r="G316" s="34"/>
      <c r="H316" s="34"/>
      <c r="I316" s="202" t="s">
        <v>240</v>
      </c>
      <c r="J316" s="203">
        <v>398.48804740000003</v>
      </c>
      <c r="K316" s="34"/>
      <c r="L316" s="34"/>
      <c r="M316" s="147"/>
    </row>
    <row r="317" spans="2:13" x14ac:dyDescent="0.25">
      <c r="B317" s="34"/>
      <c r="C317" s="241"/>
      <c r="D317" s="34"/>
      <c r="E317" s="34"/>
      <c r="F317" s="34"/>
      <c r="G317" s="34"/>
      <c r="H317" s="34"/>
      <c r="I317" s="202" t="s">
        <v>241</v>
      </c>
      <c r="J317" s="203">
        <v>324.53243989999999</v>
      </c>
      <c r="K317" s="34"/>
      <c r="L317" s="34"/>
      <c r="M317" s="147"/>
    </row>
    <row r="318" spans="2:13" x14ac:dyDescent="0.25">
      <c r="B318" s="34"/>
      <c r="C318" s="241"/>
      <c r="D318" s="34"/>
      <c r="E318" s="34"/>
      <c r="F318" s="34"/>
      <c r="G318" s="34"/>
      <c r="H318" s="34"/>
      <c r="I318" s="202" t="s">
        <v>242</v>
      </c>
      <c r="J318" s="203">
        <v>362.44983530000002</v>
      </c>
      <c r="K318" s="34"/>
      <c r="L318" s="34"/>
      <c r="M318" s="147"/>
    </row>
    <row r="319" spans="2:13" x14ac:dyDescent="0.25">
      <c r="B319" s="34"/>
      <c r="C319" s="241"/>
      <c r="D319" s="34"/>
      <c r="E319" s="34"/>
      <c r="F319" s="34"/>
      <c r="G319" s="34"/>
      <c r="H319" s="34"/>
      <c r="I319" s="34"/>
      <c r="J319" s="34"/>
      <c r="K319" s="34"/>
      <c r="L319" s="34"/>
      <c r="M319" s="147"/>
    </row>
    <row r="320" spans="2:13" x14ac:dyDescent="0.25">
      <c r="B320" s="34"/>
      <c r="C320" s="241"/>
      <c r="D320" s="34"/>
      <c r="E320" s="34"/>
      <c r="F320" s="34"/>
      <c r="G320" s="34"/>
      <c r="H320" s="34"/>
      <c r="I320" s="34"/>
      <c r="J320" s="34"/>
      <c r="K320" s="34"/>
      <c r="L320" s="34"/>
      <c r="M320" s="147"/>
    </row>
    <row r="321" spans="2:18" x14ac:dyDescent="0.25">
      <c r="B321" s="34"/>
      <c r="C321" s="241"/>
      <c r="D321" s="34"/>
      <c r="E321" s="34"/>
      <c r="F321" s="34"/>
      <c r="G321" s="34"/>
      <c r="H321" s="34"/>
      <c r="I321" s="34"/>
      <c r="J321" s="34"/>
      <c r="K321" s="34"/>
      <c r="L321" s="34"/>
      <c r="M321" s="147"/>
    </row>
    <row r="322" spans="2:18" x14ac:dyDescent="0.25">
      <c r="B322" s="34"/>
      <c r="C322" s="241"/>
      <c r="D322" s="34"/>
      <c r="E322" s="34"/>
      <c r="F322" s="34"/>
      <c r="G322" s="34"/>
      <c r="H322" s="34"/>
      <c r="I322" s="34"/>
      <c r="J322" s="34"/>
      <c r="K322" s="34"/>
      <c r="L322" s="34"/>
      <c r="M322" s="147"/>
    </row>
    <row r="323" spans="2:18" x14ac:dyDescent="0.25">
      <c r="B323" s="34"/>
      <c r="C323" s="241"/>
      <c r="D323" s="34"/>
      <c r="E323" s="34"/>
      <c r="F323" s="34"/>
      <c r="G323" s="34"/>
      <c r="H323" s="34"/>
      <c r="I323" s="34"/>
      <c r="J323" s="34"/>
      <c r="K323" s="34"/>
      <c r="L323" s="34"/>
      <c r="M323" s="147"/>
    </row>
    <row r="324" spans="2:18" x14ac:dyDescent="0.25">
      <c r="B324" s="34"/>
      <c r="C324" s="241"/>
      <c r="D324" s="34"/>
      <c r="E324" s="34"/>
      <c r="F324" s="34"/>
      <c r="G324" s="34"/>
      <c r="H324" s="34"/>
      <c r="I324" s="34"/>
      <c r="J324" s="34"/>
      <c r="K324" s="34"/>
      <c r="L324" s="34"/>
      <c r="M324" s="147"/>
    </row>
    <row r="325" spans="2:18" x14ac:dyDescent="0.25">
      <c r="B325" s="34"/>
      <c r="C325" s="241"/>
      <c r="D325" s="34"/>
      <c r="E325" s="34"/>
      <c r="F325" s="34"/>
      <c r="G325" s="34"/>
      <c r="H325" s="34"/>
      <c r="I325" s="34"/>
      <c r="J325" s="34"/>
      <c r="K325" s="34"/>
      <c r="L325" s="34"/>
      <c r="M325" s="147"/>
    </row>
    <row r="326" spans="2:18" x14ac:dyDescent="0.25">
      <c r="B326" s="34"/>
      <c r="C326" s="241"/>
      <c r="D326" s="34"/>
      <c r="E326" s="34"/>
      <c r="F326" s="34"/>
      <c r="G326" s="34"/>
      <c r="H326" s="34"/>
      <c r="I326" s="34"/>
      <c r="J326" s="34"/>
      <c r="K326" s="34"/>
      <c r="L326" s="34"/>
      <c r="M326" s="147"/>
    </row>
    <row r="329" spans="2:18" ht="16.5" customHeight="1" x14ac:dyDescent="0.25">
      <c r="B329" s="4" t="s">
        <v>294</v>
      </c>
    </row>
    <row r="330" spans="2:18" ht="15.75" x14ac:dyDescent="0.25">
      <c r="B330" s="102" t="s">
        <v>12</v>
      </c>
    </row>
    <row r="331" spans="2:18" x14ac:dyDescent="0.25">
      <c r="B331" s="23" t="s">
        <v>29</v>
      </c>
      <c r="I331" s="34"/>
    </row>
    <row r="332" spans="2:18" x14ac:dyDescent="0.25">
      <c r="B332" s="12" t="s">
        <v>272</v>
      </c>
      <c r="O332" s="5"/>
      <c r="P332" s="5"/>
      <c r="Q332" s="5"/>
      <c r="R332" s="5"/>
    </row>
    <row r="333" spans="2:18" x14ac:dyDescent="0.25">
      <c r="B333" s="12" t="s">
        <v>273</v>
      </c>
      <c r="O333" s="5"/>
      <c r="P333" s="5"/>
      <c r="Q333" s="5"/>
      <c r="R333" s="5"/>
    </row>
    <row r="334" spans="2:18" x14ac:dyDescent="0.25">
      <c r="N334" s="2" t="s">
        <v>80</v>
      </c>
      <c r="O334" s="5"/>
      <c r="P334" s="5"/>
      <c r="Q334" s="5"/>
      <c r="R334" s="5"/>
    </row>
    <row r="335" spans="2:18" x14ac:dyDescent="0.25">
      <c r="M335" s="106" t="s">
        <v>73</v>
      </c>
      <c r="N335" s="86">
        <v>2015</v>
      </c>
      <c r="O335" s="86">
        <v>2016</v>
      </c>
    </row>
    <row r="336" spans="2:18" x14ac:dyDescent="0.25">
      <c r="M336" s="107">
        <v>1</v>
      </c>
      <c r="N336" s="88">
        <v>365.15508579999999</v>
      </c>
      <c r="O336" s="88">
        <v>340.6452946</v>
      </c>
    </row>
    <row r="337" spans="8:15" ht="18.75" x14ac:dyDescent="0.3">
      <c r="L337" s="62"/>
      <c r="M337" s="107">
        <v>2</v>
      </c>
      <c r="N337" s="88">
        <v>404.81356049999999</v>
      </c>
      <c r="O337" s="88">
        <v>397.81624829999998</v>
      </c>
    </row>
    <row r="338" spans="8:15" x14ac:dyDescent="0.25">
      <c r="M338" s="107">
        <v>3</v>
      </c>
      <c r="N338" s="88">
        <v>427.64890739999998</v>
      </c>
      <c r="O338" s="88">
        <v>418.25289930000002</v>
      </c>
    </row>
    <row r="339" spans="8:15" x14ac:dyDescent="0.25">
      <c r="M339" s="107">
        <v>4</v>
      </c>
      <c r="N339" s="88">
        <v>415.49461710000003</v>
      </c>
      <c r="O339" s="88">
        <v>405.72050510000003</v>
      </c>
    </row>
    <row r="340" spans="8:15" x14ac:dyDescent="0.25">
      <c r="M340" s="107">
        <v>5</v>
      </c>
      <c r="N340" s="88">
        <v>379.66519099999999</v>
      </c>
      <c r="O340" s="88">
        <v>371.77520980000003</v>
      </c>
    </row>
    <row r="341" spans="8:15" x14ac:dyDescent="0.25">
      <c r="M341" s="107">
        <v>6</v>
      </c>
      <c r="N341" s="88">
        <v>377.59868619999997</v>
      </c>
      <c r="O341" s="88">
        <v>380.5962025</v>
      </c>
    </row>
    <row r="342" spans="8:15" x14ac:dyDescent="0.25">
      <c r="M342" s="107">
        <v>7</v>
      </c>
      <c r="N342" s="88">
        <v>387.63109009999999</v>
      </c>
      <c r="O342" s="88">
        <v>390.2594833</v>
      </c>
    </row>
    <row r="343" spans="8:15" x14ac:dyDescent="0.25">
      <c r="H343" s="45"/>
      <c r="M343" s="107">
        <v>8</v>
      </c>
      <c r="N343" s="88">
        <v>402.25818520000001</v>
      </c>
      <c r="O343" s="88">
        <v>408.16402049999999</v>
      </c>
    </row>
    <row r="344" spans="8:15" x14ac:dyDescent="0.25">
      <c r="H344" s="45"/>
      <c r="M344" s="107">
        <v>9</v>
      </c>
      <c r="N344" s="88">
        <v>437.72548060000003</v>
      </c>
      <c r="O344" s="88">
        <v>433.95878900000002</v>
      </c>
    </row>
    <row r="345" spans="8:15" x14ac:dyDescent="0.25">
      <c r="H345" s="45"/>
      <c r="M345" s="107">
        <v>10</v>
      </c>
      <c r="N345" s="88">
        <v>465.3211134</v>
      </c>
      <c r="O345" s="88">
        <v>473.1436779</v>
      </c>
    </row>
    <row r="346" spans="8:15" x14ac:dyDescent="0.25">
      <c r="H346" s="45"/>
      <c r="M346" s="106"/>
    </row>
    <row r="347" spans="8:15" x14ac:dyDescent="0.25">
      <c r="H347" s="45"/>
    </row>
    <row r="348" spans="8:15" x14ac:dyDescent="0.25">
      <c r="H348" s="45"/>
    </row>
    <row r="349" spans="8:15" x14ac:dyDescent="0.25">
      <c r="H349" s="45"/>
    </row>
    <row r="350" spans="8:15" x14ac:dyDescent="0.25">
      <c r="H350" s="45"/>
    </row>
    <row r="351" spans="8:15" x14ac:dyDescent="0.25">
      <c r="H351" s="45"/>
    </row>
    <row r="352" spans="8:15" x14ac:dyDescent="0.25">
      <c r="H352" s="45"/>
    </row>
    <row r="353" spans="2:19" x14ac:dyDescent="0.25">
      <c r="H353" s="45"/>
    </row>
    <row r="354" spans="2:19" ht="15.75" x14ac:dyDescent="0.25">
      <c r="B354" s="4" t="s">
        <v>295</v>
      </c>
    </row>
    <row r="355" spans="2:19" ht="15.75" x14ac:dyDescent="0.25">
      <c r="B355" s="102" t="s">
        <v>12</v>
      </c>
    </row>
    <row r="356" spans="2:19" x14ac:dyDescent="0.25">
      <c r="B356" s="23" t="s">
        <v>29</v>
      </c>
      <c r="I356" s="34"/>
    </row>
    <row r="357" spans="2:19" x14ac:dyDescent="0.25">
      <c r="B357" s="59"/>
    </row>
    <row r="358" spans="2:19" x14ac:dyDescent="0.25">
      <c r="M358" s="108" t="s">
        <v>1</v>
      </c>
      <c r="N358" s="2" t="s">
        <v>80</v>
      </c>
      <c r="O358" s="12"/>
      <c r="P358" s="12"/>
      <c r="Q358" s="12"/>
      <c r="R358" s="12"/>
      <c r="S358" s="12"/>
    </row>
    <row r="359" spans="2:19" x14ac:dyDescent="0.25">
      <c r="N359" s="86">
        <v>2011</v>
      </c>
      <c r="O359" s="86">
        <v>2012</v>
      </c>
      <c r="P359" s="86">
        <v>2013</v>
      </c>
      <c r="Q359" s="86">
        <v>2014</v>
      </c>
      <c r="R359" s="2">
        <v>2015</v>
      </c>
      <c r="S359" s="197">
        <v>2016</v>
      </c>
    </row>
    <row r="360" spans="2:19" x14ac:dyDescent="0.25">
      <c r="M360" s="164" t="s">
        <v>168</v>
      </c>
      <c r="N360" s="16">
        <v>335.46767249999999</v>
      </c>
      <c r="O360" s="16">
        <v>322.49304660000001</v>
      </c>
      <c r="P360" s="16">
        <v>347.70293359999999</v>
      </c>
      <c r="Q360" s="165">
        <v>378.60281199999997</v>
      </c>
      <c r="R360" s="16">
        <v>421.05839859999998</v>
      </c>
      <c r="S360" s="198">
        <v>406.00624740000001</v>
      </c>
    </row>
    <row r="361" spans="2:19" x14ac:dyDescent="0.25">
      <c r="M361" s="164" t="s">
        <v>167</v>
      </c>
      <c r="N361" s="16">
        <v>353.81775870000001</v>
      </c>
      <c r="O361" s="16">
        <v>386.20629769999999</v>
      </c>
      <c r="P361" s="16">
        <v>388.469719</v>
      </c>
      <c r="Q361" s="165">
        <v>414.30179600000002</v>
      </c>
      <c r="R361" s="16">
        <v>428.58268779999997</v>
      </c>
      <c r="S361" s="198">
        <v>424.82613140000001</v>
      </c>
    </row>
    <row r="362" spans="2:19" x14ac:dyDescent="0.25">
      <c r="M362" s="164" t="s">
        <v>109</v>
      </c>
      <c r="N362" s="16">
        <v>306.87457030000002</v>
      </c>
      <c r="O362" s="16">
        <v>336.8430664</v>
      </c>
      <c r="P362" s="16">
        <v>342.54840899999999</v>
      </c>
      <c r="Q362" s="165">
        <v>369.89905349999998</v>
      </c>
      <c r="R362" s="16">
        <v>381.4259495</v>
      </c>
      <c r="S362" s="198">
        <v>380.87220170000001</v>
      </c>
    </row>
    <row r="363" spans="2:19" x14ac:dyDescent="0.25">
      <c r="M363" s="164" t="s">
        <v>110</v>
      </c>
      <c r="N363" s="16">
        <v>268.02770909999998</v>
      </c>
      <c r="O363" s="16">
        <v>309.56964440000002</v>
      </c>
      <c r="P363" s="16">
        <v>309.98707919999998</v>
      </c>
      <c r="Q363" s="165">
        <v>324.47559100000001</v>
      </c>
      <c r="R363" s="16">
        <v>331.75318010000001</v>
      </c>
      <c r="S363" s="198">
        <v>331.43796459999999</v>
      </c>
    </row>
    <row r="364" spans="2:19" x14ac:dyDescent="0.25">
      <c r="M364" s="1"/>
    </row>
    <row r="365" spans="2:19" x14ac:dyDescent="0.25">
      <c r="M365" s="1"/>
    </row>
    <row r="366" spans="2:19" x14ac:dyDescent="0.25">
      <c r="M366" s="1"/>
    </row>
    <row r="367" spans="2:19" x14ac:dyDescent="0.25">
      <c r="M367" s="1"/>
    </row>
    <row r="380" spans="2:13" ht="15.75" x14ac:dyDescent="0.25">
      <c r="B380" s="4"/>
      <c r="C380" s="47"/>
      <c r="L380" s="43"/>
      <c r="M380" s="1"/>
    </row>
    <row r="381" spans="2:13" ht="15.75" x14ac:dyDescent="0.25">
      <c r="B381" s="102"/>
      <c r="C381" s="47"/>
      <c r="L381" s="43"/>
      <c r="M381" s="1"/>
    </row>
    <row r="382" spans="2:13" x14ac:dyDescent="0.25">
      <c r="B382" s="23"/>
      <c r="C382" s="47"/>
      <c r="L382" s="43"/>
      <c r="M382" s="1"/>
    </row>
    <row r="383" spans="2:13" x14ac:dyDescent="0.25">
      <c r="L383" s="43"/>
      <c r="M383" s="1"/>
    </row>
    <row r="384" spans="2:13" x14ac:dyDescent="0.25">
      <c r="L384" s="43"/>
      <c r="M384" s="1"/>
    </row>
    <row r="385" spans="9:13" x14ac:dyDescent="0.25">
      <c r="L385" s="43"/>
      <c r="M385" s="1"/>
    </row>
    <row r="386" spans="9:13" x14ac:dyDescent="0.25">
      <c r="I386" s="8"/>
      <c r="L386" s="43"/>
      <c r="M386" s="1"/>
    </row>
    <row r="387" spans="9:13" x14ac:dyDescent="0.25">
      <c r="I387" s="202"/>
      <c r="J387" s="203"/>
      <c r="L387" s="43"/>
      <c r="M387" s="1"/>
    </row>
    <row r="388" spans="9:13" x14ac:dyDescent="0.25">
      <c r="I388" s="202"/>
      <c r="J388" s="203"/>
      <c r="L388" s="43"/>
      <c r="M388" s="1"/>
    </row>
    <row r="389" spans="9:13" x14ac:dyDescent="0.25">
      <c r="I389" s="202"/>
      <c r="J389" s="203"/>
      <c r="L389" s="43"/>
      <c r="M389" s="1"/>
    </row>
    <row r="390" spans="9:13" x14ac:dyDescent="0.25">
      <c r="I390" s="202"/>
      <c r="J390" s="203"/>
      <c r="L390" s="43"/>
      <c r="M390" s="1"/>
    </row>
    <row r="391" spans="9:13" x14ac:dyDescent="0.25">
      <c r="I391" s="202"/>
      <c r="J391" s="203"/>
      <c r="L391" s="43"/>
      <c r="M391" s="1"/>
    </row>
    <row r="392" spans="9:13" x14ac:dyDescent="0.25">
      <c r="I392" s="202"/>
      <c r="J392" s="203"/>
      <c r="L392" s="43"/>
      <c r="M392" s="1"/>
    </row>
    <row r="393" spans="9:13" x14ac:dyDescent="0.25">
      <c r="I393" s="202"/>
      <c r="J393" s="203"/>
      <c r="L393" s="43"/>
      <c r="M393" s="1"/>
    </row>
    <row r="394" spans="9:13" x14ac:dyDescent="0.25">
      <c r="I394" s="202"/>
      <c r="J394" s="203"/>
      <c r="L394" s="43"/>
      <c r="M394" s="1"/>
    </row>
    <row r="395" spans="9:13" x14ac:dyDescent="0.25">
      <c r="I395" s="202"/>
      <c r="J395" s="203"/>
      <c r="L395" s="43"/>
      <c r="M395" s="1"/>
    </row>
    <row r="396" spans="9:13" x14ac:dyDescent="0.25">
      <c r="I396" s="202"/>
      <c r="J396" s="203"/>
      <c r="L396" s="43"/>
      <c r="M396" s="1"/>
    </row>
    <row r="397" spans="9:13" x14ac:dyDescent="0.25">
      <c r="I397" s="202"/>
      <c r="J397" s="203"/>
      <c r="L397" s="43"/>
      <c r="M397" s="1"/>
    </row>
    <row r="398" spans="9:13" x14ac:dyDescent="0.25">
      <c r="I398" s="202"/>
      <c r="J398" s="203"/>
      <c r="L398" s="43"/>
      <c r="M398" s="1"/>
    </row>
    <row r="399" spans="9:13" x14ac:dyDescent="0.25">
      <c r="I399" s="202"/>
      <c r="J399" s="203"/>
      <c r="L399" s="43"/>
      <c r="M399" s="1"/>
    </row>
    <row r="400" spans="9:13" x14ac:dyDescent="0.25">
      <c r="I400" s="202"/>
      <c r="J400" s="203"/>
      <c r="L400" s="43"/>
      <c r="M400" s="1"/>
    </row>
    <row r="401" spans="9:13" x14ac:dyDescent="0.25">
      <c r="I401" s="202"/>
      <c r="J401" s="203"/>
      <c r="L401" s="43"/>
      <c r="M401" s="1"/>
    </row>
    <row r="402" spans="9:13" x14ac:dyDescent="0.25">
      <c r="I402" s="202"/>
      <c r="J402" s="203"/>
      <c r="L402" s="43"/>
      <c r="M402" s="1"/>
    </row>
    <row r="403" spans="9:13" x14ac:dyDescent="0.25">
      <c r="I403" s="202"/>
      <c r="J403" s="203"/>
      <c r="L403" s="43"/>
      <c r="M403" s="1"/>
    </row>
    <row r="404" spans="9:13" x14ac:dyDescent="0.25">
      <c r="I404" s="202"/>
      <c r="J404" s="203"/>
      <c r="L404" s="43"/>
      <c r="M404" s="1"/>
    </row>
    <row r="405" spans="9:13" x14ac:dyDescent="0.25">
      <c r="I405" s="202"/>
      <c r="J405" s="203"/>
      <c r="L405" s="43"/>
      <c r="M405" s="1"/>
    </row>
    <row r="406" spans="9:13" x14ac:dyDescent="0.25">
      <c r="I406" s="202"/>
      <c r="J406" s="203"/>
      <c r="L406" s="43"/>
      <c r="M406" s="1"/>
    </row>
    <row r="407" spans="9:13" x14ac:dyDescent="0.25">
      <c r="I407" s="202"/>
      <c r="J407" s="203"/>
      <c r="L407" s="43"/>
      <c r="M407" s="1"/>
    </row>
    <row r="408" spans="9:13" x14ac:dyDescent="0.25">
      <c r="L408" s="43"/>
      <c r="M408" s="1"/>
    </row>
    <row r="409" spans="9:13" x14ac:dyDescent="0.25">
      <c r="L409" s="43"/>
      <c r="M409" s="1"/>
    </row>
    <row r="410" spans="9:13" x14ac:dyDescent="0.25">
      <c r="L410" s="43"/>
      <c r="M410" s="1"/>
    </row>
    <row r="411" spans="9:13" x14ac:dyDescent="0.25">
      <c r="L411" s="43"/>
      <c r="M411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:S263"/>
  <sheetViews>
    <sheetView topLeftCell="A13" workbookViewId="0"/>
  </sheetViews>
  <sheetFormatPr defaultRowHeight="15" x14ac:dyDescent="0.25"/>
  <cols>
    <col min="1" max="1" width="9.140625" style="1"/>
    <col min="2" max="2" width="16.42578125" style="1" customWidth="1"/>
    <col min="3" max="8" width="9.140625" style="1"/>
    <col min="9" max="9" width="16.28515625" style="1" customWidth="1"/>
    <col min="10" max="11" width="9.140625" style="1"/>
    <col min="12" max="12" width="18.28515625" style="1" customWidth="1"/>
    <col min="13" max="13" width="22.28515625" style="43" customWidth="1"/>
    <col min="14" max="14" width="16.42578125" style="1" customWidth="1"/>
    <col min="15" max="15" width="9.5703125" style="1" customWidth="1"/>
    <col min="16" max="17" width="8" style="1" bestFit="1" customWidth="1"/>
    <col min="18" max="18" width="6.5703125" style="1" customWidth="1"/>
    <col min="19" max="19" width="8.7109375" style="1" customWidth="1"/>
    <col min="20" max="16384" width="9.140625" style="1"/>
  </cols>
  <sheetData>
    <row r="2" spans="2:19" ht="18.75" x14ac:dyDescent="0.3">
      <c r="B2" s="46" t="s">
        <v>266</v>
      </c>
    </row>
    <row r="3" spans="2:19" x14ac:dyDescent="0.25">
      <c r="B3" s="68"/>
    </row>
    <row r="4" spans="2:19" ht="15.75" x14ac:dyDescent="0.25">
      <c r="B4" s="149" t="s">
        <v>296</v>
      </c>
      <c r="H4" s="120"/>
    </row>
    <row r="5" spans="2:19" ht="15.75" x14ac:dyDescent="0.25">
      <c r="B5" s="102" t="s">
        <v>243</v>
      </c>
    </row>
    <row r="6" spans="2:19" x14ac:dyDescent="0.25">
      <c r="B6" s="23" t="s">
        <v>29</v>
      </c>
    </row>
    <row r="8" spans="2:19" x14ac:dyDescent="0.25">
      <c r="M8" s="2" t="s">
        <v>244</v>
      </c>
      <c r="O8" s="82"/>
    </row>
    <row r="9" spans="2:19" x14ac:dyDescent="0.25">
      <c r="M9" s="2">
        <v>2011</v>
      </c>
      <c r="N9" s="204">
        <v>41094</v>
      </c>
      <c r="O9" s="2">
        <v>2013</v>
      </c>
      <c r="P9" s="2">
        <v>2014</v>
      </c>
      <c r="Q9" s="2">
        <v>2015</v>
      </c>
      <c r="R9" s="2">
        <v>2016</v>
      </c>
    </row>
    <row r="10" spans="2:19" x14ac:dyDescent="0.25">
      <c r="M10" s="215">
        <v>619.02732390000006</v>
      </c>
      <c r="N10" s="215">
        <v>868.37135750000004</v>
      </c>
      <c r="O10" s="216">
        <v>973.65852580000001</v>
      </c>
      <c r="P10" s="215">
        <v>1200.44</v>
      </c>
      <c r="Q10" s="215">
        <v>1292.23</v>
      </c>
      <c r="R10" s="215">
        <v>1882.45</v>
      </c>
      <c r="S10" s="215"/>
    </row>
    <row r="17" spans="2:9" ht="8.25" customHeight="1" x14ac:dyDescent="0.25"/>
    <row r="28" spans="2:9" x14ac:dyDescent="0.25">
      <c r="B28" s="68"/>
    </row>
    <row r="29" spans="2:9" ht="15.75" x14ac:dyDescent="0.25">
      <c r="B29" s="4" t="s">
        <v>297</v>
      </c>
    </row>
    <row r="30" spans="2:9" x14ac:dyDescent="0.25">
      <c r="B30" s="59" t="s">
        <v>12</v>
      </c>
    </row>
    <row r="31" spans="2:9" x14ac:dyDescent="0.25">
      <c r="B31" s="23" t="s">
        <v>29</v>
      </c>
      <c r="F31" s="2"/>
      <c r="I31" s="34"/>
    </row>
    <row r="32" spans="2:9" x14ac:dyDescent="0.25">
      <c r="B32" s="12" t="s">
        <v>118</v>
      </c>
    </row>
    <row r="33" spans="2:19" x14ac:dyDescent="0.25">
      <c r="I33" s="45"/>
      <c r="N33" s="2"/>
    </row>
    <row r="34" spans="2:19" x14ac:dyDescent="0.25">
      <c r="N34" s="2" t="s">
        <v>115</v>
      </c>
    </row>
    <row r="35" spans="2:19" x14ac:dyDescent="0.25">
      <c r="M35" s="108" t="s">
        <v>88</v>
      </c>
      <c r="N35" s="2">
        <v>2011</v>
      </c>
      <c r="O35" s="2">
        <v>2012</v>
      </c>
      <c r="P35" s="162">
        <v>2013</v>
      </c>
      <c r="Q35" s="2">
        <v>2014</v>
      </c>
      <c r="R35" s="2">
        <v>2015</v>
      </c>
      <c r="S35" s="197">
        <v>2016</v>
      </c>
    </row>
    <row r="36" spans="2:19" x14ac:dyDescent="0.25">
      <c r="M36" s="90" t="s">
        <v>2</v>
      </c>
      <c r="N36" s="73">
        <v>42.693959999999997</v>
      </c>
      <c r="O36" s="73">
        <v>45.046079999999996</v>
      </c>
      <c r="P36" s="73">
        <v>47.205539999999999</v>
      </c>
      <c r="Q36" s="73">
        <v>45.028959999999998</v>
      </c>
      <c r="R36" s="73">
        <v>43.360430000000001</v>
      </c>
      <c r="S36" s="73">
        <v>40.633390000000006</v>
      </c>
    </row>
    <row r="37" spans="2:19" x14ac:dyDescent="0.25">
      <c r="M37" s="91" t="s">
        <v>67</v>
      </c>
      <c r="N37" s="73">
        <v>38.214419999999997</v>
      </c>
      <c r="O37" s="73">
        <v>41.151440000000001</v>
      </c>
      <c r="P37" s="73">
        <v>44.413970000000006</v>
      </c>
      <c r="Q37" s="73">
        <v>45.979559999999999</v>
      </c>
      <c r="R37" s="73">
        <v>45.447620000000001</v>
      </c>
      <c r="S37" s="73">
        <v>41.250709999999998</v>
      </c>
    </row>
    <row r="38" spans="2:19" x14ac:dyDescent="0.25">
      <c r="M38" s="91" t="s">
        <v>89</v>
      </c>
      <c r="N38" s="73">
        <v>33.103450000000002</v>
      </c>
      <c r="O38" s="73">
        <v>39.942590000000003</v>
      </c>
      <c r="P38" s="73">
        <v>41.388619999999996</v>
      </c>
      <c r="Q38" s="73">
        <v>44.64472</v>
      </c>
      <c r="R38" s="73">
        <v>51.214749999999995</v>
      </c>
      <c r="S38" s="73">
        <v>83.943870000000004</v>
      </c>
    </row>
    <row r="39" spans="2:19" x14ac:dyDescent="0.25">
      <c r="M39" s="91" t="s">
        <v>90</v>
      </c>
      <c r="N39" s="73">
        <v>46.120759999999997</v>
      </c>
      <c r="O39" s="73">
        <v>64.419409999999999</v>
      </c>
      <c r="P39" s="73">
        <v>69.715710000000001</v>
      </c>
      <c r="Q39" s="73">
        <v>81.912459999999996</v>
      </c>
      <c r="R39" s="73">
        <v>84.796239999999997</v>
      </c>
      <c r="S39" s="73">
        <v>96.50421</v>
      </c>
    </row>
    <row r="40" spans="2:19" x14ac:dyDescent="0.25">
      <c r="M40" s="91" t="s">
        <v>189</v>
      </c>
      <c r="N40" s="73">
        <v>75.894540000000006</v>
      </c>
      <c r="O40" s="73">
        <v>87.5</v>
      </c>
      <c r="P40" s="73">
        <v>97.424239999999998</v>
      </c>
      <c r="Q40" s="73">
        <v>98.34254</v>
      </c>
      <c r="R40" s="73">
        <v>96.995429999999999</v>
      </c>
      <c r="S40" s="73">
        <v>98.801199999999994</v>
      </c>
    </row>
    <row r="41" spans="2:19" x14ac:dyDescent="0.25">
      <c r="M41" s="105" t="s">
        <v>0</v>
      </c>
      <c r="N41" s="213">
        <v>43.683860000000003</v>
      </c>
      <c r="O41" s="213">
        <v>55.094929999999998</v>
      </c>
      <c r="P41" s="213">
        <v>60.020810000000004</v>
      </c>
      <c r="Q41" s="213">
        <v>65.655240000000006</v>
      </c>
      <c r="R41" s="213">
        <v>67.029660000000007</v>
      </c>
      <c r="S41" s="213">
        <v>77.861469999999997</v>
      </c>
    </row>
    <row r="42" spans="2:19" x14ac:dyDescent="0.25">
      <c r="B42" s="69"/>
      <c r="M42" s="1"/>
    </row>
    <row r="54" spans="2:19" ht="15.75" x14ac:dyDescent="0.25">
      <c r="B54" s="4" t="s">
        <v>298</v>
      </c>
    </row>
    <row r="55" spans="2:19" x14ac:dyDescent="0.25">
      <c r="B55" s="59" t="s">
        <v>12</v>
      </c>
    </row>
    <row r="56" spans="2:19" x14ac:dyDescent="0.25">
      <c r="B56" s="23" t="s">
        <v>29</v>
      </c>
      <c r="N56" s="2" t="s">
        <v>172</v>
      </c>
    </row>
    <row r="57" spans="2:19" x14ac:dyDescent="0.25">
      <c r="M57" s="108" t="s">
        <v>88</v>
      </c>
      <c r="N57" s="40">
        <v>2011</v>
      </c>
      <c r="O57" s="40">
        <v>2012</v>
      </c>
      <c r="P57" s="162">
        <v>2013</v>
      </c>
      <c r="Q57" s="2">
        <v>2014</v>
      </c>
      <c r="R57" s="2">
        <v>2015</v>
      </c>
      <c r="S57" s="197">
        <v>2016</v>
      </c>
    </row>
    <row r="58" spans="2:19" x14ac:dyDescent="0.25">
      <c r="M58" s="90" t="s">
        <v>2</v>
      </c>
      <c r="N58" s="73">
        <v>2.8833500000000001</v>
      </c>
      <c r="O58" s="73">
        <v>3.18492</v>
      </c>
      <c r="P58" s="73">
        <v>2.53668</v>
      </c>
      <c r="Q58" s="73">
        <v>2.61904</v>
      </c>
      <c r="R58" s="15">
        <v>2.3725900000000002</v>
      </c>
      <c r="S58" s="73">
        <v>2.4475199999999999</v>
      </c>
    </row>
    <row r="59" spans="2:19" x14ac:dyDescent="0.25">
      <c r="M59" s="91" t="s">
        <v>67</v>
      </c>
      <c r="N59" s="73">
        <v>1.21394</v>
      </c>
      <c r="O59" s="73">
        <v>1.3793899999999999</v>
      </c>
      <c r="P59" s="73">
        <v>1.2255400000000001</v>
      </c>
      <c r="Q59" s="73">
        <v>1.33876</v>
      </c>
      <c r="R59" s="15">
        <v>1.28193</v>
      </c>
      <c r="S59" s="73">
        <v>1.11595</v>
      </c>
    </row>
    <row r="60" spans="2:19" x14ac:dyDescent="0.25">
      <c r="M60" s="91" t="s">
        <v>89</v>
      </c>
      <c r="N60" s="73">
        <v>0.77295000000000003</v>
      </c>
      <c r="O60" s="73">
        <v>0.92300000000000004</v>
      </c>
      <c r="P60" s="73">
        <v>0.88024999999999998</v>
      </c>
      <c r="Q60" s="73">
        <v>0.90758000000000005</v>
      </c>
      <c r="R60" s="15">
        <v>0.89942000000000011</v>
      </c>
      <c r="S60" s="73">
        <v>1.2004600000000001</v>
      </c>
    </row>
    <row r="61" spans="2:19" x14ac:dyDescent="0.25">
      <c r="M61" s="91" t="s">
        <v>90</v>
      </c>
      <c r="N61" s="73">
        <v>0.80932000000000004</v>
      </c>
      <c r="O61" s="73">
        <v>1.03227</v>
      </c>
      <c r="P61" s="73">
        <v>1.0477800000000002</v>
      </c>
      <c r="Q61" s="73">
        <v>1.27834</v>
      </c>
      <c r="R61" s="15">
        <v>1.3135600000000001</v>
      </c>
      <c r="S61" s="73">
        <v>1.88514</v>
      </c>
    </row>
    <row r="62" spans="2:19" x14ac:dyDescent="0.25">
      <c r="M62" s="91" t="s">
        <v>189</v>
      </c>
      <c r="N62" s="73">
        <v>1.6367</v>
      </c>
      <c r="O62" s="73">
        <v>2.4664100000000002</v>
      </c>
      <c r="P62" s="73">
        <v>2.72662</v>
      </c>
      <c r="Q62" s="73">
        <v>2.9620299999999999</v>
      </c>
      <c r="R62" s="15">
        <v>2.6995399999999998</v>
      </c>
      <c r="S62" s="73">
        <v>3.42048</v>
      </c>
    </row>
    <row r="63" spans="2:19" x14ac:dyDescent="0.25">
      <c r="M63" s="91"/>
      <c r="N63" s="148"/>
      <c r="O63" s="148"/>
      <c r="P63" s="148"/>
      <c r="Q63" s="148"/>
      <c r="R63" s="148"/>
      <c r="S63" s="148"/>
    </row>
    <row r="64" spans="2:19" x14ac:dyDescent="0.25">
      <c r="M64" s="91"/>
      <c r="N64" s="148"/>
      <c r="O64" s="148"/>
      <c r="P64" s="148"/>
      <c r="Q64" s="148"/>
      <c r="R64" s="148"/>
      <c r="S64" s="148"/>
    </row>
    <row r="65" spans="13:19" x14ac:dyDescent="0.25">
      <c r="M65" s="91"/>
      <c r="N65" s="148"/>
      <c r="O65" s="148"/>
      <c r="P65" s="148"/>
      <c r="Q65" s="148"/>
      <c r="R65" s="148"/>
      <c r="S65" s="148"/>
    </row>
    <row r="66" spans="13:19" x14ac:dyDescent="0.25">
      <c r="M66" s="91"/>
      <c r="N66" s="148"/>
      <c r="O66" s="148"/>
      <c r="P66" s="148"/>
      <c r="Q66" s="148"/>
      <c r="R66" s="148"/>
      <c r="S66" s="148"/>
    </row>
    <row r="81" spans="2:19" ht="15.75" x14ac:dyDescent="0.25">
      <c r="B81" s="149" t="s">
        <v>245</v>
      </c>
      <c r="O81" s="71"/>
      <c r="P81" s="12"/>
    </row>
    <row r="82" spans="2:19" x14ac:dyDescent="0.25">
      <c r="B82" s="59" t="s">
        <v>12</v>
      </c>
    </row>
    <row r="83" spans="2:19" x14ac:dyDescent="0.25">
      <c r="B83" s="23" t="s">
        <v>29</v>
      </c>
    </row>
    <row r="84" spans="2:19" x14ac:dyDescent="0.25">
      <c r="B84" s="12" t="s">
        <v>118</v>
      </c>
      <c r="C84" s="12"/>
      <c r="D84" s="12"/>
      <c r="E84" s="12"/>
      <c r="F84" s="12"/>
      <c r="G84" s="12"/>
      <c r="H84" s="12"/>
      <c r="I84" s="34"/>
    </row>
    <row r="85" spans="2:19" x14ac:dyDescent="0.25">
      <c r="N85" s="2" t="s">
        <v>172</v>
      </c>
    </row>
    <row r="86" spans="2:19" x14ac:dyDescent="0.25">
      <c r="M86" s="105" t="s">
        <v>75</v>
      </c>
      <c r="N86" s="2">
        <v>2011</v>
      </c>
      <c r="O86" s="2">
        <v>2012</v>
      </c>
      <c r="P86" s="2">
        <v>2013</v>
      </c>
      <c r="Q86" s="2">
        <v>2014</v>
      </c>
      <c r="R86" s="2">
        <v>2015</v>
      </c>
      <c r="S86" s="197">
        <v>2016</v>
      </c>
    </row>
    <row r="87" spans="2:19" x14ac:dyDescent="0.25">
      <c r="M87" s="164" t="s">
        <v>8</v>
      </c>
      <c r="N87" s="73">
        <v>2.6952500000000001</v>
      </c>
      <c r="O87" s="214">
        <v>3.2486199999999998</v>
      </c>
      <c r="P87" s="73">
        <v>3.2536700000000001</v>
      </c>
      <c r="Q87" s="73">
        <v>3.5337800000000001</v>
      </c>
      <c r="R87" s="73">
        <v>3.5616299999999996</v>
      </c>
      <c r="S87" s="73">
        <v>3.5972</v>
      </c>
    </row>
    <row r="88" spans="2:19" x14ac:dyDescent="0.25">
      <c r="M88" s="164" t="s">
        <v>48</v>
      </c>
      <c r="N88" s="73">
        <v>1.0607599999999999</v>
      </c>
      <c r="O88" s="73">
        <v>1.3350199999999999</v>
      </c>
      <c r="P88" s="73">
        <v>1.30348</v>
      </c>
      <c r="Q88" s="73">
        <v>1.5784099999999999</v>
      </c>
      <c r="R88" s="73">
        <v>1.5589199999999999</v>
      </c>
      <c r="S88" s="73">
        <v>1.7630399999999999</v>
      </c>
    </row>
    <row r="89" spans="2:19" x14ac:dyDescent="0.25">
      <c r="M89" s="164" t="s">
        <v>76</v>
      </c>
      <c r="N89" s="73">
        <v>0.61236999999999997</v>
      </c>
      <c r="O89" s="73">
        <v>0.92828000000000011</v>
      </c>
      <c r="P89" s="73">
        <v>0.8997099999999999</v>
      </c>
      <c r="Q89" s="73">
        <v>1.03847</v>
      </c>
      <c r="R89" s="73">
        <v>1.0334100000000002</v>
      </c>
      <c r="S89" s="73">
        <v>1.4056900000000001</v>
      </c>
    </row>
    <row r="90" spans="2:19" x14ac:dyDescent="0.25">
      <c r="M90" s="164" t="s">
        <v>77</v>
      </c>
      <c r="N90" s="73">
        <v>0.49795000000000006</v>
      </c>
      <c r="O90" s="73">
        <v>0.90279999999999994</v>
      </c>
      <c r="P90" s="73">
        <v>0.72489000000000003</v>
      </c>
      <c r="Q90" s="73">
        <v>0.82599</v>
      </c>
      <c r="R90" s="73">
        <v>0.84449999999999992</v>
      </c>
      <c r="S90" s="73">
        <v>1.24498</v>
      </c>
    </row>
    <row r="91" spans="2:19" x14ac:dyDescent="0.25">
      <c r="M91" s="164" t="s">
        <v>78</v>
      </c>
      <c r="N91" s="73">
        <v>0.49986999999999998</v>
      </c>
      <c r="O91" s="73">
        <v>0.66227999999999998</v>
      </c>
      <c r="P91" s="73">
        <v>0.65334000000000003</v>
      </c>
      <c r="Q91" s="73">
        <v>0.73685</v>
      </c>
      <c r="R91" s="73">
        <v>0.73328000000000004</v>
      </c>
      <c r="S91" s="73">
        <v>1.1484099999999999</v>
      </c>
    </row>
    <row r="92" spans="2:19" x14ac:dyDescent="0.25">
      <c r="M92" s="164" t="s">
        <v>79</v>
      </c>
      <c r="N92" s="73">
        <v>0.52437</v>
      </c>
      <c r="O92" s="73">
        <v>0.41624</v>
      </c>
      <c r="P92" s="73">
        <v>0.51970000000000005</v>
      </c>
      <c r="Q92" s="73">
        <v>0.62148999999999999</v>
      </c>
      <c r="R92" s="73">
        <v>0.65376999999999996</v>
      </c>
      <c r="S92" s="73">
        <v>1.0555399999999999</v>
      </c>
    </row>
    <row r="93" spans="2:19" x14ac:dyDescent="0.25">
      <c r="M93" s="164" t="s">
        <v>190</v>
      </c>
      <c r="N93" s="16">
        <v>0.41077999999999998</v>
      </c>
      <c r="O93" s="16">
        <v>0.32368999999999998</v>
      </c>
      <c r="P93" s="16">
        <v>0.46068000000000003</v>
      </c>
      <c r="Q93" s="16">
        <v>0.56313999999999997</v>
      </c>
      <c r="R93" s="16">
        <v>0.51588999999999996</v>
      </c>
      <c r="S93" s="73">
        <v>1.0015400000000001</v>
      </c>
    </row>
    <row r="94" spans="2:19" x14ac:dyDescent="0.25">
      <c r="M94" s="105" t="s">
        <v>0</v>
      </c>
      <c r="N94" s="39">
        <v>1.22495</v>
      </c>
      <c r="O94" s="39">
        <v>1.3975500000000001</v>
      </c>
      <c r="P94" s="39">
        <v>1.30362</v>
      </c>
      <c r="Q94" s="39">
        <v>1.40625</v>
      </c>
      <c r="R94" s="39">
        <v>1.3426499999999999</v>
      </c>
      <c r="S94" s="39">
        <v>1.64697</v>
      </c>
    </row>
    <row r="101" spans="2:19" x14ac:dyDescent="0.25">
      <c r="Q101" s="12"/>
    </row>
    <row r="102" spans="2:19" x14ac:dyDescent="0.25">
      <c r="S102" s="12"/>
    </row>
    <row r="103" spans="2:19" x14ac:dyDescent="0.25">
      <c r="S103" s="12"/>
    </row>
    <row r="104" spans="2:19" x14ac:dyDescent="0.25">
      <c r="S104" s="12"/>
    </row>
    <row r="105" spans="2:19" x14ac:dyDescent="0.25">
      <c r="O105" s="12"/>
      <c r="P105" s="12"/>
      <c r="Q105" s="12"/>
      <c r="R105" s="12"/>
      <c r="S105" s="12"/>
    </row>
    <row r="106" spans="2:19" ht="15.75" x14ac:dyDescent="0.25">
      <c r="B106" s="4" t="s">
        <v>246</v>
      </c>
    </row>
    <row r="107" spans="2:19" x14ac:dyDescent="0.25">
      <c r="B107" s="59" t="s">
        <v>12</v>
      </c>
    </row>
    <row r="108" spans="2:19" x14ac:dyDescent="0.25">
      <c r="B108" s="23" t="s">
        <v>29</v>
      </c>
      <c r="I108" s="34"/>
    </row>
    <row r="109" spans="2:19" x14ac:dyDescent="0.25">
      <c r="B109" s="12" t="s">
        <v>118</v>
      </c>
    </row>
    <row r="110" spans="2:19" x14ac:dyDescent="0.25">
      <c r="N110" s="2" t="s">
        <v>115</v>
      </c>
    </row>
    <row r="111" spans="2:19" x14ac:dyDescent="0.25">
      <c r="M111" s="105" t="s">
        <v>1</v>
      </c>
      <c r="N111" s="2">
        <v>2011</v>
      </c>
      <c r="O111" s="2">
        <v>2012</v>
      </c>
      <c r="P111" s="2">
        <v>2013</v>
      </c>
      <c r="Q111" s="2">
        <v>2014</v>
      </c>
      <c r="R111" s="2">
        <v>2015</v>
      </c>
      <c r="S111" s="2">
        <v>2016</v>
      </c>
    </row>
    <row r="112" spans="2:19" x14ac:dyDescent="0.25">
      <c r="M112" s="43" t="s">
        <v>168</v>
      </c>
      <c r="N112" s="16">
        <v>56.702030000000001</v>
      </c>
      <c r="O112" s="16">
        <v>68.015619999999998</v>
      </c>
      <c r="P112" s="16">
        <v>74.469239999999999</v>
      </c>
      <c r="Q112" s="16">
        <v>78.42443999999999</v>
      </c>
      <c r="R112" s="16">
        <v>81.78246</v>
      </c>
      <c r="S112" s="16">
        <v>92.484099999999998</v>
      </c>
    </row>
    <row r="113" spans="13:19" x14ac:dyDescent="0.25">
      <c r="M113" s="43" t="s">
        <v>167</v>
      </c>
      <c r="N113" s="16">
        <v>44.147669999999998</v>
      </c>
      <c r="O113" s="16">
        <v>59.133939999999996</v>
      </c>
      <c r="P113" s="16">
        <v>63.759639999999997</v>
      </c>
      <c r="Q113" s="16">
        <v>68.855040000000002</v>
      </c>
      <c r="R113" s="16">
        <v>69.516480000000001</v>
      </c>
      <c r="S113" s="16">
        <v>81.300749999999994</v>
      </c>
    </row>
    <row r="114" spans="13:19" x14ac:dyDescent="0.25">
      <c r="M114" s="43" t="s">
        <v>109</v>
      </c>
      <c r="N114" s="16">
        <v>45.814769999999996</v>
      </c>
      <c r="O114" s="16">
        <v>52.090380000000003</v>
      </c>
      <c r="P114" s="16">
        <v>55.777639999999998</v>
      </c>
      <c r="Q114" s="16">
        <v>61.775230000000001</v>
      </c>
      <c r="R114" s="16">
        <v>61.94</v>
      </c>
      <c r="S114" s="16">
        <v>71.143699999999995</v>
      </c>
    </row>
    <row r="115" spans="13:19" x14ac:dyDescent="0.25">
      <c r="M115" s="43" t="s">
        <v>110</v>
      </c>
      <c r="N115" s="16">
        <v>33.103729999999999</v>
      </c>
      <c r="O115" s="16">
        <v>36.503250000000001</v>
      </c>
      <c r="P115" s="16">
        <v>37.366890000000005</v>
      </c>
      <c r="Q115" s="16">
        <v>40.630070000000003</v>
      </c>
      <c r="R115" s="16">
        <v>40.463919999999995</v>
      </c>
      <c r="S115" s="16">
        <v>46.245869999999996</v>
      </c>
    </row>
    <row r="116" spans="13:19" x14ac:dyDescent="0.25">
      <c r="M116" s="112"/>
      <c r="N116" s="148"/>
      <c r="O116" s="64"/>
      <c r="P116" s="64"/>
      <c r="Q116" s="64"/>
    </row>
    <row r="117" spans="13:19" x14ac:dyDescent="0.25">
      <c r="M117" s="112"/>
      <c r="N117" s="148"/>
      <c r="O117" s="64"/>
      <c r="P117" s="64"/>
      <c r="Q117" s="64"/>
    </row>
    <row r="118" spans="13:19" x14ac:dyDescent="0.25">
      <c r="M118" s="112"/>
      <c r="N118" s="148"/>
      <c r="O118" s="64"/>
      <c r="P118" s="64"/>
      <c r="Q118" s="64"/>
    </row>
    <row r="119" spans="13:19" x14ac:dyDescent="0.25">
      <c r="M119" s="112"/>
      <c r="N119" s="148"/>
      <c r="O119" s="64"/>
      <c r="P119" s="64"/>
      <c r="Q119" s="64"/>
    </row>
    <row r="120" spans="13:19" x14ac:dyDescent="0.25">
      <c r="M120" s="112"/>
      <c r="N120" s="148"/>
      <c r="O120" s="64"/>
      <c r="P120" s="64"/>
      <c r="Q120" s="64"/>
    </row>
    <row r="121" spans="13:19" x14ac:dyDescent="0.25">
      <c r="M121" s="112"/>
      <c r="N121" s="148"/>
      <c r="O121" s="64"/>
      <c r="P121" s="64"/>
      <c r="Q121" s="64"/>
    </row>
    <row r="122" spans="13:19" x14ac:dyDescent="0.25">
      <c r="M122" s="112"/>
      <c r="N122" s="148"/>
      <c r="O122" s="64"/>
      <c r="P122" s="64"/>
      <c r="Q122" s="64"/>
    </row>
    <row r="123" spans="13:19" x14ac:dyDescent="0.25">
      <c r="N123" s="64"/>
      <c r="O123" s="64"/>
      <c r="P123" s="64"/>
      <c r="Q123" s="64"/>
    </row>
    <row r="124" spans="13:19" x14ac:dyDescent="0.25">
      <c r="M124" s="109"/>
      <c r="N124" s="103"/>
      <c r="O124" s="103"/>
      <c r="P124" s="103"/>
      <c r="Q124" s="64"/>
    </row>
    <row r="132" spans="2:19" ht="15.75" x14ac:dyDescent="0.25">
      <c r="B132" s="149" t="s">
        <v>299</v>
      </c>
    </row>
    <row r="133" spans="2:19" x14ac:dyDescent="0.25">
      <c r="B133" s="59" t="s">
        <v>12</v>
      </c>
    </row>
    <row r="134" spans="2:19" x14ac:dyDescent="0.25">
      <c r="B134" s="2" t="s">
        <v>29</v>
      </c>
    </row>
    <row r="137" spans="2:19" x14ac:dyDescent="0.25">
      <c r="M137" s="1"/>
      <c r="N137" s="2" t="s">
        <v>247</v>
      </c>
    </row>
    <row r="138" spans="2:19" x14ac:dyDescent="0.25">
      <c r="M138" s="2" t="s">
        <v>1</v>
      </c>
      <c r="N138" s="2">
        <v>2011</v>
      </c>
      <c r="O138" s="2">
        <v>2012</v>
      </c>
      <c r="P138" s="2">
        <v>2013</v>
      </c>
      <c r="Q138" s="2">
        <v>2014</v>
      </c>
      <c r="R138" s="2">
        <v>2015</v>
      </c>
      <c r="S138" s="2">
        <v>2016</v>
      </c>
    </row>
    <row r="139" spans="2:19" x14ac:dyDescent="0.25">
      <c r="M139" s="1" t="s">
        <v>168</v>
      </c>
      <c r="N139" s="3">
        <v>2.57063</v>
      </c>
      <c r="O139" s="3">
        <v>3.2035</v>
      </c>
      <c r="P139" s="3">
        <v>3.7380900000000001</v>
      </c>
      <c r="Q139" s="3">
        <v>4.3366600000000002</v>
      </c>
      <c r="R139" s="3">
        <v>4.58718</v>
      </c>
      <c r="S139" s="3">
        <v>6.5690399999999993</v>
      </c>
    </row>
    <row r="140" spans="2:19" x14ac:dyDescent="0.25">
      <c r="M140" s="1" t="s">
        <v>167</v>
      </c>
      <c r="N140" s="3">
        <v>1.82759</v>
      </c>
      <c r="O140" s="3">
        <v>2.64012</v>
      </c>
      <c r="P140" s="3">
        <v>2.9144900000000002</v>
      </c>
      <c r="Q140" s="3">
        <v>3.3034399999999997</v>
      </c>
      <c r="R140" s="3">
        <v>3.37391</v>
      </c>
      <c r="S140" s="3">
        <v>4.7810300000000003</v>
      </c>
    </row>
    <row r="141" spans="2:19" x14ac:dyDescent="0.25">
      <c r="M141" s="1" t="s">
        <v>109</v>
      </c>
      <c r="N141" s="3">
        <v>1.7658299999999998</v>
      </c>
      <c r="O141" s="3">
        <v>2.2019299999999999</v>
      </c>
      <c r="P141" s="3">
        <v>2.3251599999999999</v>
      </c>
      <c r="Q141" s="3">
        <v>2.78173</v>
      </c>
      <c r="R141" s="3">
        <v>2.8832</v>
      </c>
      <c r="S141" s="3">
        <v>3.6567299999999996</v>
      </c>
    </row>
    <row r="142" spans="2:19" x14ac:dyDescent="0.25">
      <c r="M142" s="1" t="s">
        <v>110</v>
      </c>
      <c r="N142" s="3">
        <v>1.30124</v>
      </c>
      <c r="O142" s="3">
        <v>1.5057100000000001</v>
      </c>
      <c r="P142" s="3">
        <v>1.42744</v>
      </c>
      <c r="Q142" s="3">
        <v>1.8442699999999999</v>
      </c>
      <c r="R142" s="3">
        <v>1.6740899999999999</v>
      </c>
      <c r="S142" s="3">
        <v>2.1411099999999998</v>
      </c>
    </row>
    <row r="157" spans="2:2" ht="18.75" x14ac:dyDescent="0.3">
      <c r="B157" s="46" t="s">
        <v>264</v>
      </c>
    </row>
    <row r="158" spans="2:2" ht="18.75" x14ac:dyDescent="0.3">
      <c r="B158" s="46"/>
    </row>
    <row r="160" spans="2:2" ht="15.75" x14ac:dyDescent="0.25">
      <c r="B160" s="149" t="s">
        <v>300</v>
      </c>
    </row>
    <row r="161" spans="2:19" x14ac:dyDescent="0.25">
      <c r="B161" s="59" t="s">
        <v>12</v>
      </c>
    </row>
    <row r="162" spans="2:19" x14ac:dyDescent="0.25">
      <c r="B162" s="23" t="s">
        <v>116</v>
      </c>
    </row>
    <row r="163" spans="2:19" x14ac:dyDescent="0.25">
      <c r="B163" s="12" t="s">
        <v>200</v>
      </c>
    </row>
    <row r="164" spans="2:19" x14ac:dyDescent="0.25">
      <c r="N164" s="166"/>
      <c r="O164" s="12"/>
      <c r="P164" s="12"/>
      <c r="Q164" s="12"/>
    </row>
    <row r="165" spans="2:19" x14ac:dyDescent="0.25">
      <c r="O165" s="2"/>
    </row>
    <row r="166" spans="2:19" x14ac:dyDescent="0.25">
      <c r="M166" s="113" t="s">
        <v>202</v>
      </c>
      <c r="O166" s="2">
        <v>2012</v>
      </c>
      <c r="P166" s="2">
        <v>2013</v>
      </c>
      <c r="Q166" s="2">
        <v>2014</v>
      </c>
      <c r="R166" s="2">
        <v>2015</v>
      </c>
      <c r="S166" s="2">
        <v>2016</v>
      </c>
    </row>
    <row r="167" spans="2:19" x14ac:dyDescent="0.25">
      <c r="M167" s="222" t="s">
        <v>169</v>
      </c>
      <c r="O167" s="5">
        <v>288.3254</v>
      </c>
      <c r="P167" s="5">
        <v>304.3544</v>
      </c>
      <c r="Q167" s="5">
        <v>324.50420000000003</v>
      </c>
      <c r="R167" s="5">
        <v>347.29379999999998</v>
      </c>
      <c r="S167" s="5">
        <v>346.86750000000001</v>
      </c>
    </row>
    <row r="168" spans="2:19" x14ac:dyDescent="0.25">
      <c r="M168" s="222" t="s">
        <v>170</v>
      </c>
      <c r="O168" s="5">
        <v>354.64648</v>
      </c>
      <c r="P168" s="5">
        <v>360.88848999999999</v>
      </c>
      <c r="Q168" s="5">
        <v>387.37835000000001</v>
      </c>
      <c r="R168" s="5">
        <v>406.31272999999999</v>
      </c>
      <c r="S168" s="5">
        <v>401.92318999999998</v>
      </c>
    </row>
    <row r="169" spans="2:19" x14ac:dyDescent="0.25">
      <c r="M169" s="187" t="s">
        <v>201</v>
      </c>
      <c r="O169" s="1">
        <v>0</v>
      </c>
      <c r="P169" s="1">
        <v>0</v>
      </c>
      <c r="Q169" s="1">
        <v>0</v>
      </c>
      <c r="R169" s="1">
        <v>0</v>
      </c>
      <c r="S169" s="5">
        <v>377.05989047808112</v>
      </c>
    </row>
    <row r="170" spans="2:19" x14ac:dyDescent="0.25">
      <c r="M170" s="187" t="s">
        <v>201</v>
      </c>
      <c r="O170" s="1">
        <v>0</v>
      </c>
      <c r="P170" s="1">
        <v>0</v>
      </c>
      <c r="Q170" s="1">
        <v>0</v>
      </c>
      <c r="R170" s="1">
        <v>0</v>
      </c>
      <c r="S170" s="5">
        <v>409.59250747510379</v>
      </c>
    </row>
    <row r="186" spans="2:15" ht="15.75" x14ac:dyDescent="0.25">
      <c r="B186" s="240" t="s">
        <v>301</v>
      </c>
    </row>
    <row r="187" spans="2:15" x14ac:dyDescent="0.25">
      <c r="B187" s="59" t="s">
        <v>12</v>
      </c>
    </row>
    <row r="188" spans="2:15" x14ac:dyDescent="0.25">
      <c r="B188" s="23" t="s">
        <v>116</v>
      </c>
    </row>
    <row r="189" spans="2:15" x14ac:dyDescent="0.25">
      <c r="B189" s="1" t="s">
        <v>284</v>
      </c>
      <c r="N189" s="2"/>
    </row>
    <row r="190" spans="2:15" x14ac:dyDescent="0.25">
      <c r="B190" s="1" t="s">
        <v>283</v>
      </c>
      <c r="N190" s="2"/>
    </row>
    <row r="191" spans="2:15" x14ac:dyDescent="0.25">
      <c r="N191" s="2"/>
    </row>
    <row r="192" spans="2:15" s="190" customFormat="1" ht="31.5" customHeight="1" x14ac:dyDescent="0.25">
      <c r="M192" s="40" t="s">
        <v>169</v>
      </c>
      <c r="N192" s="40" t="s">
        <v>203</v>
      </c>
      <c r="O192" s="192"/>
    </row>
    <row r="193" spans="13:15" x14ac:dyDescent="0.25">
      <c r="M193" s="5">
        <v>-8.7043007713553759</v>
      </c>
      <c r="N193" s="5">
        <v>-3.090865366116434</v>
      </c>
    </row>
    <row r="195" spans="13:15" x14ac:dyDescent="0.25">
      <c r="M195" s="91"/>
      <c r="N195" s="5"/>
      <c r="O195" s="5"/>
    </row>
    <row r="196" spans="13:15" x14ac:dyDescent="0.25">
      <c r="M196" s="91"/>
      <c r="N196" s="5"/>
      <c r="O196" s="5"/>
    </row>
    <row r="197" spans="13:15" x14ac:dyDescent="0.25">
      <c r="M197" s="91"/>
      <c r="N197" s="5"/>
      <c r="O197" s="5"/>
    </row>
    <row r="198" spans="13:15" x14ac:dyDescent="0.25">
      <c r="M198" s="105"/>
      <c r="N198" s="39"/>
      <c r="O198" s="39"/>
    </row>
    <row r="201" spans="13:15" x14ac:dyDescent="0.25">
      <c r="M201" s="1"/>
    </row>
    <row r="202" spans="13:15" x14ac:dyDescent="0.25">
      <c r="M202" s="1"/>
    </row>
    <row r="203" spans="13:15" x14ac:dyDescent="0.25">
      <c r="M203" s="1"/>
    </row>
    <row r="204" spans="13:15" x14ac:dyDescent="0.25">
      <c r="M204" s="1"/>
    </row>
    <row r="205" spans="13:15" x14ac:dyDescent="0.25">
      <c r="M205" s="1"/>
    </row>
    <row r="212" spans="2:15" ht="15.75" x14ac:dyDescent="0.25">
      <c r="B212" s="149" t="s">
        <v>248</v>
      </c>
    </row>
    <row r="213" spans="2:15" x14ac:dyDescent="0.25">
      <c r="B213" s="59" t="s">
        <v>12</v>
      </c>
    </row>
    <row r="214" spans="2:15" x14ac:dyDescent="0.25">
      <c r="B214" s="2" t="s">
        <v>289</v>
      </c>
    </row>
    <row r="217" spans="2:15" x14ac:dyDescent="0.25">
      <c r="N217" s="2" t="s">
        <v>250</v>
      </c>
    </row>
    <row r="218" spans="2:15" x14ac:dyDescent="0.25">
      <c r="M218" s="197" t="s">
        <v>66</v>
      </c>
      <c r="N218" s="1">
        <v>2015</v>
      </c>
      <c r="O218" s="1">
        <v>2016</v>
      </c>
    </row>
    <row r="219" spans="2:15" x14ac:dyDescent="0.25">
      <c r="M219" s="43" t="s">
        <v>2</v>
      </c>
      <c r="N219" s="210">
        <v>63.905226897928848</v>
      </c>
      <c r="O219" s="210">
        <v>63.988816778464155</v>
      </c>
    </row>
    <row r="220" spans="2:15" x14ac:dyDescent="0.25">
      <c r="M220" s="43" t="s">
        <v>67</v>
      </c>
      <c r="N220" s="210">
        <v>61.917485110237919</v>
      </c>
      <c r="O220" s="210">
        <v>61.380353700892556</v>
      </c>
    </row>
    <row r="221" spans="2:15" x14ac:dyDescent="0.25">
      <c r="M221" s="43" t="s">
        <v>68</v>
      </c>
      <c r="N221" s="210">
        <v>62.369642697015465</v>
      </c>
      <c r="O221" s="210">
        <v>73.035994037105795</v>
      </c>
    </row>
    <row r="222" spans="2:15" x14ac:dyDescent="0.25">
      <c r="M222" s="43" t="s">
        <v>69</v>
      </c>
      <c r="N222" s="210">
        <v>88.792447088134026</v>
      </c>
      <c r="O222" s="210">
        <v>93.473254802304282</v>
      </c>
    </row>
    <row r="223" spans="2:15" x14ac:dyDescent="0.25">
      <c r="M223" s="43" t="s">
        <v>249</v>
      </c>
      <c r="N223" s="210">
        <v>81.865843470484862</v>
      </c>
      <c r="O223" s="210">
        <v>83.267643356816606</v>
      </c>
    </row>
    <row r="224" spans="2:15" x14ac:dyDescent="0.25">
      <c r="M224" s="43" t="s">
        <v>192</v>
      </c>
      <c r="N224" s="210">
        <v>75.936751297974737</v>
      </c>
      <c r="O224" s="210">
        <v>81.220344801016552</v>
      </c>
    </row>
    <row r="237" spans="2:2" ht="18.75" x14ac:dyDescent="0.3">
      <c r="B237" s="46" t="s">
        <v>265</v>
      </c>
    </row>
    <row r="240" spans="2:2" ht="15.75" x14ac:dyDescent="0.25">
      <c r="B240" s="149" t="s">
        <v>302</v>
      </c>
    </row>
    <row r="241" spans="2:18" x14ac:dyDescent="0.25">
      <c r="B241" s="59" t="s">
        <v>12</v>
      </c>
    </row>
    <row r="242" spans="2:18" x14ac:dyDescent="0.25">
      <c r="B242" s="23" t="s">
        <v>116</v>
      </c>
    </row>
    <row r="243" spans="2:18" x14ac:dyDescent="0.25">
      <c r="B243" s="1" t="s">
        <v>268</v>
      </c>
    </row>
    <row r="244" spans="2:18" x14ac:dyDescent="0.25">
      <c r="B244" s="1" t="s">
        <v>269</v>
      </c>
    </row>
    <row r="247" spans="2:18" ht="32.25" customHeight="1" x14ac:dyDescent="0.25">
      <c r="M247" s="12"/>
      <c r="N247" s="12"/>
      <c r="O247" s="2" t="s">
        <v>204</v>
      </c>
      <c r="P247" s="2" t="s">
        <v>205</v>
      </c>
    </row>
    <row r="248" spans="2:18" x14ac:dyDescent="0.25">
      <c r="M248" s="2" t="s">
        <v>20</v>
      </c>
      <c r="N248" s="12" t="s">
        <v>206</v>
      </c>
      <c r="O248" s="209">
        <f>-0.1616068*100</f>
        <v>-16.160679999999999</v>
      </c>
      <c r="P248" s="209">
        <f>-0.2250208*100</f>
        <v>-22.502079999999999</v>
      </c>
    </row>
    <row r="249" spans="2:18" x14ac:dyDescent="0.25">
      <c r="M249" s="2"/>
      <c r="N249" s="12" t="s">
        <v>282</v>
      </c>
      <c r="O249" s="209">
        <f>-0.1278762*100</f>
        <v>-12.78762</v>
      </c>
      <c r="P249" s="209">
        <f>-0.2119167*100</f>
        <v>-21.191670000000002</v>
      </c>
      <c r="Q249" s="8"/>
      <c r="R249" s="8"/>
    </row>
    <row r="250" spans="2:18" x14ac:dyDescent="0.25">
      <c r="M250" s="2"/>
      <c r="N250" s="12" t="s">
        <v>6</v>
      </c>
      <c r="O250" s="209">
        <f>-0.0576417*100</f>
        <v>-5.76417</v>
      </c>
      <c r="P250" s="209">
        <f>-0.1483628*100</f>
        <v>-14.836279999999999</v>
      </c>
      <c r="R250" s="8"/>
    </row>
    <row r="251" spans="2:18" x14ac:dyDescent="0.25">
      <c r="M251" s="2"/>
      <c r="N251" s="12" t="s">
        <v>207</v>
      </c>
      <c r="O251" s="209">
        <f>-0.0628053*100</f>
        <v>-6.2805299999999997</v>
      </c>
      <c r="P251" s="209">
        <f>-0.1398468*100</f>
        <v>-13.984679999999999</v>
      </c>
      <c r="R251" s="8"/>
    </row>
    <row r="252" spans="2:18" x14ac:dyDescent="0.25">
      <c r="M252" s="2"/>
      <c r="N252" s="12" t="s">
        <v>208</v>
      </c>
      <c r="O252" s="209">
        <f>-0.0849733*100</f>
        <v>-8.4973299999999998</v>
      </c>
      <c r="P252" s="209">
        <f>-0.1367921*100</f>
        <v>-13.679209999999999</v>
      </c>
      <c r="R252" s="8"/>
    </row>
    <row r="253" spans="2:18" x14ac:dyDescent="0.25">
      <c r="M253" s="113" t="s">
        <v>267</v>
      </c>
      <c r="N253" s="12" t="s">
        <v>209</v>
      </c>
      <c r="O253" s="209">
        <f>-0.1529629*100</f>
        <v>-15.296290000000001</v>
      </c>
      <c r="P253" s="209">
        <f>-0.2380933*100</f>
        <v>-23.809329999999999</v>
      </c>
      <c r="R253" s="8"/>
    </row>
    <row r="254" spans="2:18" x14ac:dyDescent="0.25">
      <c r="M254" s="2"/>
      <c r="N254" s="12" t="s">
        <v>210</v>
      </c>
      <c r="O254" s="209">
        <f>-0.1060503*100</f>
        <v>-10.605029999999999</v>
      </c>
      <c r="P254" s="209">
        <f>-0.1768562*100</f>
        <v>-17.68562</v>
      </c>
      <c r="R254" s="8"/>
    </row>
    <row r="255" spans="2:18" x14ac:dyDescent="0.25">
      <c r="M255" s="2"/>
      <c r="N255" s="12" t="s">
        <v>211</v>
      </c>
      <c r="O255" s="209">
        <f>-0.0988556*100</f>
        <v>-9.8855599999999999</v>
      </c>
      <c r="P255" s="209">
        <f>-0.1593001*100</f>
        <v>-15.930009999999999</v>
      </c>
      <c r="R255" s="8"/>
    </row>
    <row r="256" spans="2:18" x14ac:dyDescent="0.25">
      <c r="M256" s="2"/>
      <c r="N256" s="12" t="s">
        <v>212</v>
      </c>
      <c r="O256" s="209">
        <f>-0.0549614*100</f>
        <v>-5.4961400000000005</v>
      </c>
      <c r="P256" s="209">
        <f>-0.1284334*100</f>
        <v>-12.84334</v>
      </c>
      <c r="R256" s="8"/>
    </row>
    <row r="257" spans="13:18" x14ac:dyDescent="0.25">
      <c r="M257" s="2" t="s">
        <v>1</v>
      </c>
      <c r="N257" s="12" t="s">
        <v>213</v>
      </c>
      <c r="O257" s="209">
        <f>-0.0458611*100</f>
        <v>-4.5861100000000006</v>
      </c>
      <c r="P257" s="209">
        <f>-0.1802537*100</f>
        <v>-18.025369999999999</v>
      </c>
      <c r="R257" s="8"/>
    </row>
    <row r="258" spans="13:18" x14ac:dyDescent="0.25">
      <c r="M258" s="12"/>
      <c r="N258" s="12" t="s">
        <v>214</v>
      </c>
      <c r="O258" s="209">
        <f>-0.0836233*100</f>
        <v>-8.36233</v>
      </c>
      <c r="P258" s="209">
        <f>-0.1659234*100</f>
        <v>-16.59234</v>
      </c>
      <c r="R258" s="8"/>
    </row>
    <row r="259" spans="13:18" x14ac:dyDescent="0.25">
      <c r="M259" s="12"/>
      <c r="N259" s="12" t="s">
        <v>215</v>
      </c>
      <c r="O259" s="209">
        <f>-0.1213855*100</f>
        <v>-12.138549999999999</v>
      </c>
      <c r="P259" s="209">
        <f>-0.1515932*100</f>
        <v>-15.159320000000001</v>
      </c>
      <c r="R259" s="8"/>
    </row>
    <row r="260" spans="13:18" x14ac:dyDescent="0.25">
      <c r="R260" s="8"/>
    </row>
    <row r="261" spans="13:18" x14ac:dyDescent="0.25">
      <c r="R261" s="8"/>
    </row>
    <row r="262" spans="13:18" x14ac:dyDescent="0.25">
      <c r="R262" s="8"/>
    </row>
    <row r="263" spans="13:18" x14ac:dyDescent="0.25">
      <c r="N263" s="8"/>
      <c r="O263" s="8"/>
      <c r="P263" s="8"/>
      <c r="Q263" s="8"/>
      <c r="R263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U230"/>
  <sheetViews>
    <sheetView topLeftCell="A184" zoomScaleNormal="100" workbookViewId="0">
      <selection activeCell="S202" sqref="R202:S202"/>
    </sheetView>
  </sheetViews>
  <sheetFormatPr defaultRowHeight="15" x14ac:dyDescent="0.25"/>
  <cols>
    <col min="1" max="1" width="9.140625" style="1" customWidth="1"/>
    <col min="2" max="2" width="13.7109375" style="1" customWidth="1"/>
    <col min="3" max="10" width="9.140625" style="1"/>
    <col min="11" max="11" width="17.28515625" style="1" customWidth="1"/>
    <col min="12" max="12" width="9.140625" style="1"/>
    <col min="13" max="13" width="16.85546875" style="1" customWidth="1"/>
    <col min="14" max="14" width="27.42578125" style="70" bestFit="1" customWidth="1"/>
    <col min="15" max="15" width="17.5703125" style="1" customWidth="1"/>
    <col min="16" max="16" width="17.7109375" style="1" customWidth="1"/>
    <col min="17" max="17" width="12.140625" style="1" customWidth="1"/>
    <col min="18" max="18" width="12.42578125" style="1" customWidth="1"/>
    <col min="19" max="19" width="12" style="1" customWidth="1"/>
    <col min="20" max="16384" width="9.140625" style="1"/>
  </cols>
  <sheetData>
    <row r="1" spans="2:20" ht="18.75" x14ac:dyDescent="0.3">
      <c r="B1" s="46" t="s">
        <v>31</v>
      </c>
      <c r="O1" s="70"/>
    </row>
    <row r="2" spans="2:20" x14ac:dyDescent="0.25">
      <c r="B2" s="47"/>
      <c r="O2" s="70"/>
    </row>
    <row r="3" spans="2:20" ht="15.75" x14ac:dyDescent="0.25">
      <c r="B3" s="4" t="s">
        <v>303</v>
      </c>
      <c r="O3" s="70"/>
    </row>
    <row r="4" spans="2:20" x14ac:dyDescent="0.25">
      <c r="B4" s="59" t="s">
        <v>12</v>
      </c>
      <c r="O4" s="70"/>
    </row>
    <row r="5" spans="2:20" x14ac:dyDescent="0.25">
      <c r="B5" s="23" t="s">
        <v>29</v>
      </c>
      <c r="H5" s="23"/>
      <c r="O5" s="70"/>
    </row>
    <row r="6" spans="2:20" x14ac:dyDescent="0.25">
      <c r="B6" s="96" t="s">
        <v>127</v>
      </c>
      <c r="O6" s="70"/>
      <c r="Q6" s="2"/>
      <c r="R6" s="2"/>
      <c r="S6" s="2"/>
    </row>
    <row r="7" spans="2:20" x14ac:dyDescent="0.25">
      <c r="B7" s="1" t="s">
        <v>128</v>
      </c>
      <c r="M7" s="95"/>
      <c r="O7" s="70"/>
      <c r="P7" s="2" t="s">
        <v>254</v>
      </c>
      <c r="Q7" s="95"/>
      <c r="R7" s="95"/>
      <c r="S7" s="3"/>
    </row>
    <row r="8" spans="2:20" x14ac:dyDescent="0.25">
      <c r="M8" s="95"/>
      <c r="N8" s="125"/>
      <c r="O8" s="89">
        <v>2011</v>
      </c>
      <c r="P8" s="89">
        <v>2012</v>
      </c>
      <c r="Q8" s="89">
        <v>2013</v>
      </c>
      <c r="R8" s="89">
        <v>2014</v>
      </c>
      <c r="S8" s="2">
        <v>2015</v>
      </c>
      <c r="T8" s="89">
        <v>2016</v>
      </c>
    </row>
    <row r="9" spans="2:20" x14ac:dyDescent="0.25">
      <c r="N9" s="217" t="s">
        <v>24</v>
      </c>
      <c r="O9" s="172">
        <v>8.64</v>
      </c>
      <c r="P9" s="1">
        <v>8.23</v>
      </c>
      <c r="Q9" s="1">
        <v>6.92</v>
      </c>
      <c r="R9" s="1">
        <v>5.83</v>
      </c>
      <c r="S9" s="1">
        <v>4.54</v>
      </c>
      <c r="T9" s="1">
        <v>4.5</v>
      </c>
    </row>
    <row r="10" spans="2:20" x14ac:dyDescent="0.25">
      <c r="N10" s="217" t="s">
        <v>125</v>
      </c>
      <c r="O10" s="172">
        <v>10.41</v>
      </c>
      <c r="P10" s="1">
        <v>10.66</v>
      </c>
      <c r="Q10" s="1">
        <v>9.6199999999999992</v>
      </c>
      <c r="R10" s="1">
        <v>9.02</v>
      </c>
      <c r="S10" s="1">
        <v>7.84</v>
      </c>
      <c r="T10" s="1">
        <v>9.1300000000000008</v>
      </c>
    </row>
    <row r="11" spans="2:20" x14ac:dyDescent="0.25">
      <c r="N11" s="1"/>
    </row>
    <row r="12" spans="2:20" x14ac:dyDescent="0.25">
      <c r="M12" s="95"/>
      <c r="N12" s="124"/>
      <c r="O12" s="124"/>
      <c r="P12" s="123"/>
      <c r="Q12" s="123"/>
      <c r="R12" s="123"/>
      <c r="S12" s="3"/>
    </row>
    <row r="13" spans="2:20" x14ac:dyDescent="0.25">
      <c r="M13" s="89"/>
      <c r="N13" s="122"/>
      <c r="O13" s="122"/>
      <c r="P13" s="121"/>
      <c r="Q13" s="121"/>
      <c r="R13" s="121"/>
      <c r="S13" s="3"/>
    </row>
    <row r="14" spans="2:20" x14ac:dyDescent="0.25">
      <c r="N14" s="122"/>
      <c r="O14" s="122"/>
      <c r="P14" s="121"/>
      <c r="Q14" s="121"/>
      <c r="R14" s="121"/>
      <c r="S14" s="3"/>
    </row>
    <row r="15" spans="2:20" x14ac:dyDescent="0.25">
      <c r="O15" s="70"/>
    </row>
    <row r="16" spans="2:20" x14ac:dyDescent="0.25">
      <c r="O16" s="70"/>
    </row>
    <row r="17" spans="2:18" x14ac:dyDescent="0.25">
      <c r="O17" s="70"/>
    </row>
    <row r="18" spans="2:18" x14ac:dyDescent="0.25">
      <c r="O18" s="70"/>
    </row>
    <row r="19" spans="2:18" x14ac:dyDescent="0.25">
      <c r="O19" s="70"/>
    </row>
    <row r="20" spans="2:18" x14ac:dyDescent="0.25">
      <c r="O20" s="70"/>
    </row>
    <row r="21" spans="2:18" x14ac:dyDescent="0.25">
      <c r="O21" s="70"/>
    </row>
    <row r="22" spans="2:18" x14ac:dyDescent="0.25">
      <c r="O22" s="70"/>
    </row>
    <row r="23" spans="2:18" x14ac:dyDescent="0.25">
      <c r="B23" s="45"/>
      <c r="O23" s="70"/>
    </row>
    <row r="24" spans="2:18" x14ac:dyDescent="0.25">
      <c r="B24" s="45"/>
      <c r="O24" s="70"/>
    </row>
    <row r="25" spans="2:18" x14ac:dyDescent="0.25">
      <c r="B25" s="45"/>
      <c r="O25" s="70"/>
    </row>
    <row r="26" spans="2:18" x14ac:dyDescent="0.25">
      <c r="B26" s="45"/>
      <c r="O26" s="70"/>
    </row>
    <row r="27" spans="2:18" x14ac:dyDescent="0.25">
      <c r="B27" s="45"/>
      <c r="O27" s="70"/>
    </row>
    <row r="28" spans="2:18" x14ac:dyDescent="0.25">
      <c r="B28" s="45"/>
      <c r="O28" s="70"/>
    </row>
    <row r="29" spans="2:18" ht="15.75" x14ac:dyDescent="0.25">
      <c r="B29" s="4" t="s">
        <v>304</v>
      </c>
      <c r="O29" s="70"/>
    </row>
    <row r="30" spans="2:18" x14ac:dyDescent="0.25">
      <c r="B30" s="59" t="s">
        <v>12</v>
      </c>
      <c r="O30" s="70"/>
    </row>
    <row r="31" spans="2:18" x14ac:dyDescent="0.25">
      <c r="B31" s="23" t="s">
        <v>29</v>
      </c>
      <c r="O31" s="70"/>
    </row>
    <row r="32" spans="2:18" x14ac:dyDescent="0.25">
      <c r="B32" s="1" t="s">
        <v>129</v>
      </c>
      <c r="O32" s="70"/>
      <c r="P32" s="2" t="s">
        <v>253</v>
      </c>
      <c r="Q32" s="2"/>
      <c r="R32" s="2"/>
    </row>
    <row r="33" spans="11:20" x14ac:dyDescent="0.25">
      <c r="O33" s="2">
        <v>2011</v>
      </c>
      <c r="P33" s="2">
        <v>2012</v>
      </c>
      <c r="Q33" s="2">
        <v>2013</v>
      </c>
      <c r="R33" s="2">
        <v>2014</v>
      </c>
      <c r="S33" s="2">
        <v>2015</v>
      </c>
      <c r="T33" s="2">
        <v>2016</v>
      </c>
    </row>
    <row r="34" spans="11:20" x14ac:dyDescent="0.25">
      <c r="N34" s="113" t="s">
        <v>124</v>
      </c>
      <c r="O34" s="173">
        <v>33</v>
      </c>
      <c r="P34" s="1">
        <v>35</v>
      </c>
      <c r="Q34" s="1">
        <v>35</v>
      </c>
      <c r="R34" s="1">
        <v>38</v>
      </c>
      <c r="S34" s="1">
        <v>39</v>
      </c>
      <c r="T34" s="1">
        <v>40</v>
      </c>
    </row>
    <row r="35" spans="11:20" x14ac:dyDescent="0.25">
      <c r="N35" s="113" t="s">
        <v>99</v>
      </c>
      <c r="O35" s="173">
        <v>35</v>
      </c>
      <c r="P35" s="1">
        <v>37</v>
      </c>
      <c r="Q35" s="1">
        <v>37</v>
      </c>
      <c r="R35" s="1">
        <v>41</v>
      </c>
      <c r="S35" s="1">
        <v>42</v>
      </c>
      <c r="T35" s="1">
        <v>45</v>
      </c>
    </row>
    <row r="36" spans="11:20" x14ac:dyDescent="0.25">
      <c r="N36" s="1"/>
    </row>
    <row r="37" spans="11:20" x14ac:dyDescent="0.25">
      <c r="N37" s="1"/>
    </row>
    <row r="38" spans="11:20" ht="18.75" x14ac:dyDescent="0.3">
      <c r="K38" s="62"/>
    </row>
    <row r="41" spans="11:20" x14ac:dyDescent="0.25">
      <c r="N41" s="1"/>
    </row>
    <row r="42" spans="11:20" x14ac:dyDescent="0.25">
      <c r="N42" s="1"/>
    </row>
    <row r="43" spans="11:20" x14ac:dyDescent="0.25">
      <c r="N43" s="1"/>
    </row>
    <row r="44" spans="11:20" x14ac:dyDescent="0.25">
      <c r="N44" s="1"/>
    </row>
    <row r="45" spans="11:20" x14ac:dyDescent="0.25">
      <c r="N45" s="1"/>
    </row>
    <row r="46" spans="11:20" x14ac:dyDescent="0.25">
      <c r="N46" s="1"/>
    </row>
    <row r="54" spans="2:17" ht="15.75" x14ac:dyDescent="0.25">
      <c r="B54" s="4" t="s">
        <v>305</v>
      </c>
    </row>
    <row r="55" spans="2:17" x14ac:dyDescent="0.25">
      <c r="B55" s="59" t="s">
        <v>12</v>
      </c>
    </row>
    <row r="56" spans="2:17" x14ac:dyDescent="0.25">
      <c r="B56" s="23" t="s">
        <v>29</v>
      </c>
    </row>
    <row r="57" spans="2:17" x14ac:dyDescent="0.25">
      <c r="B57" s="1" t="s">
        <v>123</v>
      </c>
      <c r="P57" s="2"/>
      <c r="Q57" s="2"/>
    </row>
    <row r="58" spans="2:17" x14ac:dyDescent="0.25">
      <c r="O58" s="2" t="s">
        <v>102</v>
      </c>
      <c r="Q58" s="5"/>
    </row>
    <row r="59" spans="2:17" ht="30" x14ac:dyDescent="0.25">
      <c r="N59" s="218" t="s">
        <v>93</v>
      </c>
      <c r="O59" s="206">
        <v>2015</v>
      </c>
      <c r="P59" s="206">
        <v>2016</v>
      </c>
      <c r="Q59" s="15"/>
    </row>
    <row r="60" spans="2:17" x14ac:dyDescent="0.25">
      <c r="N60" s="219" t="s">
        <v>187</v>
      </c>
      <c r="O60" s="205">
        <v>8.19</v>
      </c>
      <c r="P60" s="205">
        <v>6.8</v>
      </c>
      <c r="Q60" s="15"/>
    </row>
    <row r="61" spans="2:17" x14ac:dyDescent="0.25">
      <c r="N61" s="220" t="s">
        <v>92</v>
      </c>
      <c r="O61" s="205">
        <v>21.98</v>
      </c>
      <c r="P61" s="205">
        <v>22.56</v>
      </c>
      <c r="Q61" s="15"/>
    </row>
    <row r="62" spans="2:17" x14ac:dyDescent="0.25">
      <c r="N62" s="221" t="s">
        <v>94</v>
      </c>
      <c r="O62" s="205">
        <v>21.1</v>
      </c>
      <c r="P62" s="205">
        <v>21.72</v>
      </c>
      <c r="Q62" s="15"/>
    </row>
    <row r="63" spans="2:17" x14ac:dyDescent="0.25">
      <c r="N63" s="221" t="s">
        <v>95</v>
      </c>
      <c r="O63" s="205">
        <v>16.850000000000001</v>
      </c>
      <c r="P63" s="205">
        <v>16.45</v>
      </c>
      <c r="Q63" s="15"/>
    </row>
    <row r="64" spans="2:17" x14ac:dyDescent="0.25">
      <c r="N64" s="219" t="s">
        <v>96</v>
      </c>
      <c r="O64" s="205">
        <v>11.97</v>
      </c>
      <c r="P64" s="205">
        <v>11.69</v>
      </c>
      <c r="Q64" s="15"/>
    </row>
    <row r="65" spans="2:17" x14ac:dyDescent="0.25">
      <c r="N65" s="219" t="s">
        <v>97</v>
      </c>
      <c r="O65" s="205">
        <v>7.73</v>
      </c>
      <c r="P65" s="205">
        <v>7.73</v>
      </c>
      <c r="Q65" s="15"/>
    </row>
    <row r="66" spans="2:17" x14ac:dyDescent="0.25">
      <c r="N66" s="219" t="s">
        <v>98</v>
      </c>
      <c r="O66" s="205">
        <v>4.96</v>
      </c>
      <c r="P66" s="205">
        <v>4.96</v>
      </c>
      <c r="Q66" s="15"/>
    </row>
    <row r="67" spans="2:17" x14ac:dyDescent="0.25">
      <c r="N67" s="219" t="s">
        <v>188</v>
      </c>
      <c r="O67" s="205">
        <v>7.22</v>
      </c>
      <c r="P67" s="205">
        <v>8.1</v>
      </c>
    </row>
    <row r="72" spans="2:17" x14ac:dyDescent="0.25">
      <c r="K72" s="34"/>
    </row>
    <row r="79" spans="2:17" ht="15.75" x14ac:dyDescent="0.25">
      <c r="B79" s="61" t="s">
        <v>306</v>
      </c>
    </row>
    <row r="80" spans="2:17" x14ac:dyDescent="0.25">
      <c r="B80" s="59" t="s">
        <v>270</v>
      </c>
    </row>
    <row r="81" spans="2:17" x14ac:dyDescent="0.25">
      <c r="B81" s="23" t="s">
        <v>29</v>
      </c>
      <c r="H81" s="120"/>
    </row>
    <row r="82" spans="2:17" ht="60" x14ac:dyDescent="0.25">
      <c r="H82" s="119"/>
      <c r="N82" s="113" t="s">
        <v>1</v>
      </c>
      <c r="O82" s="20" t="s">
        <v>130</v>
      </c>
      <c r="P82" s="20" t="s">
        <v>122</v>
      </c>
    </row>
    <row r="83" spans="2:17" x14ac:dyDescent="0.25">
      <c r="N83" s="173" t="s">
        <v>168</v>
      </c>
      <c r="O83" s="195">
        <v>13939.27</v>
      </c>
      <c r="P83" s="97">
        <v>1</v>
      </c>
    </row>
    <row r="84" spans="2:17" x14ac:dyDescent="0.25">
      <c r="N84" s="173" t="s">
        <v>167</v>
      </c>
      <c r="O84" s="195">
        <v>21158.29</v>
      </c>
      <c r="P84" s="97">
        <v>0.65</v>
      </c>
    </row>
    <row r="85" spans="2:17" x14ac:dyDescent="0.25">
      <c r="N85" s="173" t="s">
        <v>109</v>
      </c>
      <c r="O85" s="195">
        <v>23023.69</v>
      </c>
      <c r="P85" s="97">
        <v>0.9</v>
      </c>
      <c r="Q85" s="3"/>
    </row>
    <row r="86" spans="2:17" x14ac:dyDescent="0.25">
      <c r="N86" s="173" t="s">
        <v>110</v>
      </c>
      <c r="O86" s="195">
        <v>13639.79</v>
      </c>
      <c r="P86" s="97">
        <v>6.6</v>
      </c>
      <c r="Q86" s="3"/>
    </row>
    <row r="87" spans="2:17" x14ac:dyDescent="0.25">
      <c r="N87" s="118"/>
      <c r="O87" s="5"/>
      <c r="P87" s="3"/>
      <c r="Q87" s="3"/>
    </row>
    <row r="88" spans="2:17" x14ac:dyDescent="0.25">
      <c r="N88" s="1"/>
      <c r="Q88" s="3"/>
    </row>
    <row r="89" spans="2:17" x14ac:dyDescent="0.25">
      <c r="N89" s="1"/>
      <c r="Q89" s="3"/>
    </row>
    <row r="101" spans="2:18" ht="18.75" x14ac:dyDescent="0.3">
      <c r="B101" s="46" t="s">
        <v>32</v>
      </c>
    </row>
    <row r="103" spans="2:18" ht="15.75" x14ac:dyDescent="0.25">
      <c r="B103" s="4" t="s">
        <v>307</v>
      </c>
    </row>
    <row r="104" spans="2:18" ht="15.75" x14ac:dyDescent="0.25">
      <c r="B104" s="102" t="s">
        <v>12</v>
      </c>
    </row>
    <row r="105" spans="2:18" x14ac:dyDescent="0.25">
      <c r="B105" s="23" t="s">
        <v>29</v>
      </c>
      <c r="N105" s="1"/>
    </row>
    <row r="106" spans="2:18" x14ac:dyDescent="0.25">
      <c r="B106" s="23"/>
      <c r="O106" s="2" t="s">
        <v>197</v>
      </c>
    </row>
    <row r="107" spans="2:18" ht="30" x14ac:dyDescent="0.25">
      <c r="N107" s="20" t="s">
        <v>101</v>
      </c>
      <c r="O107" s="117" t="s">
        <v>99</v>
      </c>
      <c r="P107" s="117" t="s">
        <v>100</v>
      </c>
      <c r="Q107" s="126" t="s">
        <v>251</v>
      </c>
    </row>
    <row r="108" spans="2:18" x14ac:dyDescent="0.25">
      <c r="F108" s="2"/>
      <c r="G108" s="2"/>
      <c r="N108" s="186">
        <v>0</v>
      </c>
      <c r="O108" s="97">
        <v>0.91629099999999997</v>
      </c>
      <c r="P108" s="97">
        <v>1.3433759999999999</v>
      </c>
      <c r="Q108" s="116">
        <v>1.386843</v>
      </c>
      <c r="R108" s="2"/>
    </row>
    <row r="109" spans="2:18" x14ac:dyDescent="0.25">
      <c r="F109" s="48"/>
      <c r="G109" s="39"/>
      <c r="H109" s="3"/>
      <c r="I109" s="3"/>
      <c r="N109" s="186">
        <v>0.5</v>
      </c>
      <c r="O109" s="97">
        <v>0.99782599999999999</v>
      </c>
      <c r="P109" s="97">
        <v>1.4715020000000001</v>
      </c>
      <c r="Q109" s="116">
        <v>1.521363</v>
      </c>
      <c r="R109" s="3"/>
    </row>
    <row r="110" spans="2:18" x14ac:dyDescent="0.25">
      <c r="F110" s="48"/>
      <c r="G110" s="39"/>
      <c r="H110" s="3"/>
      <c r="I110" s="3"/>
      <c r="N110" s="186">
        <v>1</v>
      </c>
      <c r="O110" s="97">
        <v>1.122069</v>
      </c>
      <c r="P110" s="97">
        <v>1.677279</v>
      </c>
      <c r="Q110" s="116">
        <v>1.6622889999999999</v>
      </c>
      <c r="R110" s="3"/>
    </row>
    <row r="111" spans="2:18" x14ac:dyDescent="0.25">
      <c r="F111" s="48"/>
      <c r="G111" s="39"/>
      <c r="H111" s="3"/>
      <c r="I111" s="3"/>
      <c r="N111" s="186">
        <v>1.5</v>
      </c>
      <c r="O111" s="97">
        <v>1.2307809999999999</v>
      </c>
      <c r="P111" s="97">
        <v>1.859761</v>
      </c>
      <c r="Q111" s="116">
        <v>1.825636</v>
      </c>
      <c r="R111" s="3"/>
    </row>
    <row r="112" spans="2:18" x14ac:dyDescent="0.25">
      <c r="F112" s="48"/>
      <c r="G112" s="39"/>
      <c r="H112" s="3"/>
      <c r="I112" s="3"/>
      <c r="N112" s="186">
        <v>2</v>
      </c>
      <c r="O112" s="97">
        <v>1.4443239999999999</v>
      </c>
      <c r="P112" s="97">
        <v>2.1431900000000002</v>
      </c>
      <c r="Q112" s="116">
        <v>2.0562420000000001</v>
      </c>
      <c r="R112" s="3"/>
    </row>
    <row r="113" spans="2:18" x14ac:dyDescent="0.25">
      <c r="F113" s="48"/>
      <c r="G113" s="39"/>
      <c r="H113" s="3"/>
      <c r="I113" s="3"/>
      <c r="N113" s="186">
        <v>2.5</v>
      </c>
      <c r="O113" s="97">
        <v>1.568567</v>
      </c>
      <c r="P113" s="97">
        <v>2.4305020000000002</v>
      </c>
      <c r="Q113" s="116">
        <v>2.338095</v>
      </c>
      <c r="R113" s="3"/>
    </row>
    <row r="114" spans="2:18" x14ac:dyDescent="0.25">
      <c r="F114" s="48"/>
      <c r="G114" s="39"/>
      <c r="H114" s="3"/>
      <c r="I114" s="3"/>
      <c r="N114" s="186">
        <v>3</v>
      </c>
      <c r="O114" s="97">
        <v>1.758813</v>
      </c>
      <c r="P114" s="97">
        <v>2.838174</v>
      </c>
      <c r="Q114" s="116">
        <v>2.6679909999999998</v>
      </c>
      <c r="R114" s="3"/>
    </row>
    <row r="115" spans="2:18" x14ac:dyDescent="0.25">
      <c r="F115" s="48"/>
      <c r="G115" s="39"/>
      <c r="H115" s="3"/>
      <c r="I115" s="3"/>
      <c r="N115" s="186">
        <v>3.5</v>
      </c>
      <c r="O115" s="97">
        <v>2.0344769999999999</v>
      </c>
      <c r="P115" s="97">
        <v>3.3351449999999998</v>
      </c>
      <c r="Q115" s="116">
        <v>3.1195949999999999</v>
      </c>
      <c r="R115" s="3"/>
    </row>
    <row r="116" spans="2:18" x14ac:dyDescent="0.25">
      <c r="F116" s="48"/>
      <c r="G116" s="39"/>
      <c r="H116" s="3"/>
      <c r="I116" s="3"/>
      <c r="N116" s="186">
        <v>4</v>
      </c>
      <c r="O116" s="97">
        <v>2.3450850000000001</v>
      </c>
      <c r="P116" s="97">
        <v>3.960242</v>
      </c>
      <c r="Q116" s="116">
        <v>3.6608800000000001</v>
      </c>
      <c r="R116" s="3"/>
    </row>
    <row r="117" spans="2:18" x14ac:dyDescent="0.25">
      <c r="F117" s="48"/>
      <c r="G117" s="39"/>
      <c r="H117" s="3"/>
      <c r="I117" s="3"/>
      <c r="N117" s="186">
        <v>4.5</v>
      </c>
      <c r="O117" s="97">
        <v>2.7294610000000001</v>
      </c>
      <c r="P117" s="97">
        <v>4.8221769999999999</v>
      </c>
      <c r="Q117" s="116">
        <v>4.2758310000000002</v>
      </c>
      <c r="R117" s="3"/>
    </row>
    <row r="118" spans="2:18" x14ac:dyDescent="0.25">
      <c r="F118" s="48"/>
      <c r="G118" s="39"/>
      <c r="H118" s="3"/>
      <c r="I118" s="3"/>
      <c r="N118" s="186">
        <v>5</v>
      </c>
      <c r="O118" s="97">
        <v>3.1837240000000002</v>
      </c>
      <c r="P118" s="97">
        <v>5.8898900000000003</v>
      </c>
      <c r="Q118" s="116">
        <v>4.9324190000000003</v>
      </c>
      <c r="R118" s="3"/>
    </row>
    <row r="119" spans="2:18" x14ac:dyDescent="0.25">
      <c r="F119" s="48"/>
      <c r="G119" s="58"/>
      <c r="H119" s="3"/>
      <c r="I119" s="3"/>
      <c r="M119" s="13"/>
      <c r="O119" s="13"/>
      <c r="P119" s="115"/>
      <c r="Q119" s="114"/>
      <c r="R119" s="3"/>
    </row>
    <row r="121" spans="2:18" x14ac:dyDescent="0.25">
      <c r="O121" s="45"/>
    </row>
    <row r="127" spans="2:18" ht="15.75" x14ac:dyDescent="0.25">
      <c r="B127" s="4" t="s">
        <v>308</v>
      </c>
    </row>
    <row r="128" spans="2:18" ht="15.75" x14ac:dyDescent="0.25">
      <c r="B128" s="102" t="s">
        <v>12</v>
      </c>
    </row>
    <row r="129" spans="2:18" x14ac:dyDescent="0.25">
      <c r="B129" s="23" t="s">
        <v>29</v>
      </c>
      <c r="P129" s="12"/>
    </row>
    <row r="130" spans="2:18" x14ac:dyDescent="0.25">
      <c r="F130" s="2"/>
      <c r="G130" s="2"/>
      <c r="O130" s="113" t="s">
        <v>197</v>
      </c>
      <c r="P130" s="187"/>
      <c r="Q130" s="223"/>
      <c r="R130" s="168"/>
    </row>
    <row r="131" spans="2:18" x14ac:dyDescent="0.25">
      <c r="N131" s="113" t="s">
        <v>121</v>
      </c>
      <c r="O131" s="113" t="s">
        <v>120</v>
      </c>
      <c r="P131" s="113" t="s">
        <v>119</v>
      </c>
      <c r="Q131" s="226" t="s">
        <v>252</v>
      </c>
      <c r="R131" s="3"/>
    </row>
    <row r="132" spans="2:18" x14ac:dyDescent="0.25">
      <c r="N132" s="187">
        <v>0</v>
      </c>
      <c r="O132" s="224">
        <v>0.91629099999999997</v>
      </c>
      <c r="P132" s="224">
        <v>0.91629099999999997</v>
      </c>
      <c r="Q132" s="225">
        <v>1.386843</v>
      </c>
      <c r="R132" s="3"/>
    </row>
    <row r="133" spans="2:18" x14ac:dyDescent="0.25">
      <c r="N133" s="187">
        <v>1</v>
      </c>
      <c r="O133" s="224">
        <v>1.2315579999999999</v>
      </c>
      <c r="P133" s="224">
        <v>1.3375520000000001</v>
      </c>
      <c r="Q133" s="225">
        <v>1.70777</v>
      </c>
      <c r="R133" s="3"/>
    </row>
    <row r="134" spans="2:18" x14ac:dyDescent="0.25">
      <c r="N134" s="187">
        <v>2</v>
      </c>
      <c r="O134" s="224">
        <v>1.5538130000000001</v>
      </c>
      <c r="P134" s="224">
        <v>1.7762849999999999</v>
      </c>
      <c r="Q134" s="225">
        <v>2.028057</v>
      </c>
      <c r="R134" s="3"/>
    </row>
    <row r="135" spans="2:18" x14ac:dyDescent="0.25">
      <c r="N135" s="187">
        <v>3</v>
      </c>
      <c r="O135" s="224">
        <v>1.880339</v>
      </c>
      <c r="P135" s="224">
        <v>2.210747</v>
      </c>
      <c r="Q135" s="225">
        <v>2.324643</v>
      </c>
      <c r="R135" s="3"/>
    </row>
    <row r="136" spans="2:18" x14ac:dyDescent="0.25">
      <c r="N136" s="187">
        <v>4</v>
      </c>
      <c r="O136" s="224">
        <v>2.2297720000000001</v>
      </c>
      <c r="P136" s="224">
        <v>2.666563</v>
      </c>
      <c r="Q136" s="225">
        <v>2.646531</v>
      </c>
      <c r="R136" s="3"/>
    </row>
    <row r="137" spans="2:18" x14ac:dyDescent="0.25">
      <c r="N137" s="187">
        <v>5</v>
      </c>
      <c r="O137" s="224">
        <v>2.51553</v>
      </c>
      <c r="P137" s="224">
        <v>3.0742349999999998</v>
      </c>
      <c r="Q137" s="225">
        <v>2.9725830000000002</v>
      </c>
      <c r="R137" s="3"/>
    </row>
    <row r="138" spans="2:18" x14ac:dyDescent="0.25">
      <c r="N138" s="187">
        <v>6</v>
      </c>
      <c r="O138" s="224">
        <v>2.8785530000000001</v>
      </c>
      <c r="P138" s="224">
        <v>3.563053</v>
      </c>
      <c r="Q138" s="225">
        <v>3.2730130000000002</v>
      </c>
      <c r="R138" s="3"/>
    </row>
    <row r="139" spans="2:18" x14ac:dyDescent="0.25">
      <c r="N139" s="187">
        <v>7</v>
      </c>
      <c r="O139" s="224">
        <v>3.1751819999999999</v>
      </c>
      <c r="P139" s="224">
        <v>4.0173160000000001</v>
      </c>
      <c r="Q139" s="225">
        <v>3.5926589999999998</v>
      </c>
      <c r="R139" s="3"/>
    </row>
    <row r="140" spans="2:18" x14ac:dyDescent="0.25">
      <c r="N140" s="187">
        <v>8</v>
      </c>
      <c r="O140" s="224">
        <v>3.557229</v>
      </c>
      <c r="P140" s="224">
        <v>4.5057460000000003</v>
      </c>
      <c r="Q140" s="225">
        <v>3.9135870000000001</v>
      </c>
      <c r="R140" s="3"/>
    </row>
    <row r="141" spans="2:18" x14ac:dyDescent="0.25">
      <c r="N141" s="187">
        <v>9</v>
      </c>
      <c r="O141" s="224">
        <v>3.8678370000000002</v>
      </c>
      <c r="P141" s="224">
        <v>4.9273959999999999</v>
      </c>
      <c r="Q141" s="224">
        <v>4.2614179999999999</v>
      </c>
      <c r="R141" s="3"/>
    </row>
    <row r="142" spans="2:18" x14ac:dyDescent="0.25">
      <c r="F142" s="57"/>
      <c r="H142" s="56"/>
      <c r="N142" s="187">
        <v>10</v>
      </c>
      <c r="O142" s="224">
        <v>4.2401770000000001</v>
      </c>
      <c r="P142" s="224">
        <v>5.4740640000000003</v>
      </c>
      <c r="Q142" s="224">
        <v>4.5791430000000002</v>
      </c>
    </row>
    <row r="143" spans="2:18" x14ac:dyDescent="0.25">
      <c r="N143" s="1"/>
      <c r="O143" s="187"/>
      <c r="P143" s="187"/>
      <c r="Q143" s="187"/>
    </row>
    <row r="151" spans="2:21" ht="15.75" x14ac:dyDescent="0.25">
      <c r="B151" s="4" t="s">
        <v>309</v>
      </c>
    </row>
    <row r="152" spans="2:21" ht="15.75" x14ac:dyDescent="0.25">
      <c r="B152" s="102" t="s">
        <v>12</v>
      </c>
    </row>
    <row r="153" spans="2:21" x14ac:dyDescent="0.25">
      <c r="B153" s="23" t="s">
        <v>29</v>
      </c>
    </row>
    <row r="154" spans="2:21" x14ac:dyDescent="0.25">
      <c r="B154" s="1" t="s">
        <v>175</v>
      </c>
      <c r="N154" s="1"/>
    </row>
    <row r="155" spans="2:21" x14ac:dyDescent="0.25">
      <c r="N155" s="1"/>
    </row>
    <row r="156" spans="2:21" x14ac:dyDescent="0.25">
      <c r="N156" s="1"/>
    </row>
    <row r="157" spans="2:21" x14ac:dyDescent="0.25">
      <c r="O157" s="2" t="s">
        <v>197</v>
      </c>
      <c r="P157" s="2"/>
      <c r="Q157" s="2"/>
    </row>
    <row r="158" spans="2:21" x14ac:dyDescent="0.25">
      <c r="O158" s="227">
        <v>2011</v>
      </c>
      <c r="P158" s="227">
        <v>2012</v>
      </c>
      <c r="Q158" s="227">
        <v>2013</v>
      </c>
      <c r="R158" s="227">
        <v>2014</v>
      </c>
      <c r="S158" s="227">
        <v>2015</v>
      </c>
      <c r="T158" s="227">
        <v>2016</v>
      </c>
      <c r="U158" s="120"/>
    </row>
    <row r="159" spans="2:21" x14ac:dyDescent="0.25">
      <c r="N159" s="113" t="s">
        <v>176</v>
      </c>
      <c r="O159" s="186">
        <v>4.4950000000000001</v>
      </c>
      <c r="P159" s="228">
        <v>6.5456203623098297</v>
      </c>
      <c r="Q159" s="228">
        <v>6.8166353120121697</v>
      </c>
      <c r="R159" s="228">
        <v>5.7816000000000001</v>
      </c>
      <c r="S159" s="228">
        <v>5.5313999999999997</v>
      </c>
      <c r="T159" s="228">
        <v>3.7545000000000002</v>
      </c>
    </row>
    <row r="160" spans="2:21" ht="18.75" x14ac:dyDescent="0.3">
      <c r="K160" s="62"/>
      <c r="N160" s="113" t="s">
        <v>177</v>
      </c>
      <c r="O160" s="186">
        <v>4.9123999999999999</v>
      </c>
      <c r="P160" s="228">
        <v>5.9246362392737204</v>
      </c>
      <c r="Q160" s="228">
        <v>6.1657927390625602</v>
      </c>
      <c r="R160" s="228">
        <v>5.4413</v>
      </c>
      <c r="S160" s="228">
        <v>4.7723000000000004</v>
      </c>
      <c r="T160" s="228">
        <v>4.2747000000000002</v>
      </c>
    </row>
    <row r="177" spans="2:19" ht="15.75" x14ac:dyDescent="0.25">
      <c r="B177" s="4" t="s">
        <v>310</v>
      </c>
    </row>
    <row r="178" spans="2:19" ht="15.75" x14ac:dyDescent="0.25">
      <c r="B178" s="102" t="s">
        <v>12</v>
      </c>
    </row>
    <row r="179" spans="2:19" x14ac:dyDescent="0.25">
      <c r="B179" s="23" t="s">
        <v>29</v>
      </c>
    </row>
    <row r="180" spans="2:19" x14ac:dyDescent="0.25">
      <c r="N180" s="187"/>
      <c r="O180" s="113" t="s">
        <v>131</v>
      </c>
      <c r="P180" s="187"/>
      <c r="Q180" s="187"/>
    </row>
    <row r="181" spans="2:19" x14ac:dyDescent="0.25">
      <c r="N181" s="187"/>
      <c r="O181" s="244" t="s">
        <v>105</v>
      </c>
      <c r="P181" s="244"/>
      <c r="Q181" s="244"/>
      <c r="R181" s="63"/>
      <c r="S181" s="63"/>
    </row>
    <row r="182" spans="2:19" x14ac:dyDescent="0.25">
      <c r="N182" s="20" t="s">
        <v>101</v>
      </c>
      <c r="O182" s="229">
        <v>0.1</v>
      </c>
      <c r="P182" s="229">
        <v>0.2</v>
      </c>
      <c r="Q182" s="229">
        <v>0.4</v>
      </c>
      <c r="R182" s="3"/>
      <c r="S182" s="16"/>
    </row>
    <row r="183" spans="2:19" x14ac:dyDescent="0.25">
      <c r="N183" s="186">
        <v>0</v>
      </c>
      <c r="O183" s="224">
        <v>3.8830000000000002E-3</v>
      </c>
      <c r="P183" s="224">
        <v>9.7064999999999999E-2</v>
      </c>
      <c r="Q183" s="224">
        <v>0.20966000000000001</v>
      </c>
      <c r="R183" s="3"/>
      <c r="S183" s="16"/>
    </row>
    <row r="184" spans="2:19" x14ac:dyDescent="0.25">
      <c r="N184" s="186">
        <v>0.5</v>
      </c>
      <c r="O184" s="224">
        <v>3.8830000000000002E-3</v>
      </c>
      <c r="P184" s="224">
        <v>0.10483000000000001</v>
      </c>
      <c r="Q184" s="224">
        <v>0.232955</v>
      </c>
      <c r="R184" s="3"/>
      <c r="S184" s="16"/>
    </row>
    <row r="185" spans="2:19" x14ac:dyDescent="0.25">
      <c r="N185" s="186">
        <v>1</v>
      </c>
      <c r="O185" s="224">
        <v>1.1648E-2</v>
      </c>
      <c r="P185" s="224">
        <v>0.12424300000000001</v>
      </c>
      <c r="Q185" s="224">
        <v>0.27954699999999999</v>
      </c>
      <c r="R185" s="3"/>
      <c r="S185" s="16"/>
    </row>
    <row r="186" spans="2:19" x14ac:dyDescent="0.25">
      <c r="N186" s="186">
        <v>1.5</v>
      </c>
      <c r="O186" s="224">
        <v>1.9413E-2</v>
      </c>
      <c r="P186" s="224">
        <v>0.15918599999999999</v>
      </c>
      <c r="Q186" s="224">
        <v>0.345551</v>
      </c>
      <c r="R186" s="3"/>
      <c r="S186" s="16"/>
    </row>
    <row r="187" spans="2:19" x14ac:dyDescent="0.25">
      <c r="N187" s="186">
        <v>2</v>
      </c>
      <c r="O187" s="224">
        <v>2.3296000000000001E-2</v>
      </c>
      <c r="P187" s="224">
        <v>0.20577699999999999</v>
      </c>
      <c r="Q187" s="224">
        <v>0.43096800000000002</v>
      </c>
      <c r="R187" s="3"/>
      <c r="S187" s="16"/>
    </row>
    <row r="188" spans="2:19" x14ac:dyDescent="0.25">
      <c r="N188" s="186">
        <v>2.5</v>
      </c>
      <c r="O188" s="224">
        <v>2.3296000000000001E-2</v>
      </c>
      <c r="P188" s="224">
        <v>0.229073</v>
      </c>
      <c r="Q188" s="224">
        <v>0.493089</v>
      </c>
      <c r="R188" s="3"/>
      <c r="S188" s="16"/>
    </row>
    <row r="189" spans="2:19" x14ac:dyDescent="0.25">
      <c r="N189" s="186">
        <v>3</v>
      </c>
      <c r="O189" s="224">
        <v>3.1060999999999998E-2</v>
      </c>
      <c r="P189" s="224">
        <v>0.27566400000000002</v>
      </c>
      <c r="Q189" s="224">
        <v>0.57850599999999996</v>
      </c>
      <c r="R189" s="3"/>
      <c r="S189" s="16"/>
    </row>
    <row r="190" spans="2:19" x14ac:dyDescent="0.25">
      <c r="N190" s="186">
        <v>3.5</v>
      </c>
      <c r="O190" s="224">
        <v>3.1060999999999998E-2</v>
      </c>
      <c r="P190" s="224">
        <v>0.33390300000000001</v>
      </c>
      <c r="Q190" s="224">
        <v>0.70274899999999996</v>
      </c>
      <c r="R190" s="3"/>
      <c r="S190" s="16"/>
    </row>
    <row r="191" spans="2:19" x14ac:dyDescent="0.25">
      <c r="N191" s="186">
        <v>4</v>
      </c>
      <c r="O191" s="224">
        <v>3.4943000000000002E-2</v>
      </c>
      <c r="P191" s="224">
        <v>0.40378900000000001</v>
      </c>
      <c r="Q191" s="224">
        <v>0.85416999999999998</v>
      </c>
      <c r="R191" s="3"/>
      <c r="S191" s="16"/>
    </row>
    <row r="192" spans="2:19" x14ac:dyDescent="0.25">
      <c r="N192" s="186">
        <v>4.5</v>
      </c>
      <c r="O192" s="224">
        <v>4.6591E-2</v>
      </c>
      <c r="P192" s="224">
        <v>0.48144100000000001</v>
      </c>
      <c r="Q192" s="224">
        <v>1.052182</v>
      </c>
      <c r="R192" s="3"/>
      <c r="S192" s="16"/>
    </row>
    <row r="193" spans="2:19" x14ac:dyDescent="0.25">
      <c r="N193" s="186">
        <v>5</v>
      </c>
      <c r="O193" s="224">
        <v>5.4356000000000002E-2</v>
      </c>
      <c r="P193" s="224">
        <v>0.59791899999999998</v>
      </c>
      <c r="Q193" s="224">
        <v>1.2929029999999999</v>
      </c>
    </row>
    <row r="195" spans="2:19" x14ac:dyDescent="0.25">
      <c r="N195" s="111"/>
      <c r="O195" s="94"/>
      <c r="P195" s="94"/>
      <c r="Q195" s="94"/>
    </row>
    <row r="196" spans="2:19" x14ac:dyDescent="0.25">
      <c r="N196" s="111"/>
      <c r="O196" s="94"/>
      <c r="P196" s="94"/>
      <c r="Q196" s="94"/>
    </row>
    <row r="197" spans="2:19" x14ac:dyDescent="0.25">
      <c r="N197" s="111"/>
      <c r="O197" s="94"/>
      <c r="P197" s="94"/>
      <c r="Q197" s="94"/>
    </row>
    <row r="198" spans="2:19" x14ac:dyDescent="0.25">
      <c r="N198" s="111"/>
      <c r="O198" s="94"/>
      <c r="P198" s="94"/>
      <c r="Q198" s="94"/>
    </row>
    <row r="199" spans="2:19" x14ac:dyDescent="0.25">
      <c r="N199" s="111"/>
      <c r="O199" s="94"/>
      <c r="P199" s="94"/>
      <c r="Q199" s="94"/>
    </row>
    <row r="202" spans="2:19" ht="15.75" x14ac:dyDescent="0.25">
      <c r="B202" s="4" t="s">
        <v>311</v>
      </c>
    </row>
    <row r="203" spans="2:19" ht="15.75" x14ac:dyDescent="0.25">
      <c r="B203" s="102" t="s">
        <v>12</v>
      </c>
    </row>
    <row r="204" spans="2:19" x14ac:dyDescent="0.25">
      <c r="B204" s="23" t="s">
        <v>29</v>
      </c>
      <c r="N204" s="187"/>
      <c r="O204" s="187"/>
      <c r="P204" s="187"/>
      <c r="Q204" s="187"/>
    </row>
    <row r="205" spans="2:19" x14ac:dyDescent="0.25">
      <c r="N205" s="187"/>
      <c r="O205" s="113" t="s">
        <v>131</v>
      </c>
      <c r="P205" s="187"/>
      <c r="Q205" s="187"/>
    </row>
    <row r="206" spans="2:19" x14ac:dyDescent="0.25">
      <c r="N206" s="187"/>
      <c r="O206" s="244" t="s">
        <v>105</v>
      </c>
      <c r="P206" s="244"/>
      <c r="Q206" s="244"/>
      <c r="R206" s="63"/>
      <c r="S206" s="63"/>
    </row>
    <row r="207" spans="2:19" x14ac:dyDescent="0.25">
      <c r="N207" s="113" t="s">
        <v>104</v>
      </c>
      <c r="O207" s="229">
        <v>0.1</v>
      </c>
      <c r="P207" s="229">
        <v>0.2</v>
      </c>
      <c r="Q207" s="229">
        <v>0.4</v>
      </c>
      <c r="R207" s="3"/>
      <c r="S207" s="16"/>
    </row>
    <row r="208" spans="2:19" x14ac:dyDescent="0.25">
      <c r="N208" s="187">
        <v>0</v>
      </c>
      <c r="O208" s="224">
        <v>3.8830000000000002E-3</v>
      </c>
      <c r="P208" s="224">
        <v>9.7064999999999999E-2</v>
      </c>
      <c r="Q208" s="224">
        <v>0.20966000000000001</v>
      </c>
      <c r="R208" s="3"/>
      <c r="S208" s="16"/>
    </row>
    <row r="209" spans="14:19" x14ac:dyDescent="0.25">
      <c r="N209" s="187">
        <v>1</v>
      </c>
      <c r="O209" s="224">
        <v>1.0095E-2</v>
      </c>
      <c r="P209" s="224">
        <v>0.1918</v>
      </c>
      <c r="Q209" s="224">
        <v>0.39835399999999999</v>
      </c>
      <c r="R209" s="3"/>
      <c r="S209" s="16"/>
    </row>
    <row r="210" spans="14:19" x14ac:dyDescent="0.25">
      <c r="N210" s="187">
        <v>2</v>
      </c>
      <c r="O210" s="224">
        <v>1.8636E-2</v>
      </c>
      <c r="P210" s="224">
        <v>0.27605200000000002</v>
      </c>
      <c r="Q210" s="224">
        <v>0.59092999999999996</v>
      </c>
      <c r="R210" s="3"/>
      <c r="S210" s="16"/>
    </row>
    <row r="211" spans="14:19" x14ac:dyDescent="0.25">
      <c r="N211" s="187">
        <v>3</v>
      </c>
      <c r="O211" s="224">
        <v>2.7955000000000001E-2</v>
      </c>
      <c r="P211" s="224">
        <v>0.375058</v>
      </c>
      <c r="Q211" s="224">
        <v>0.80330800000000002</v>
      </c>
      <c r="R211" s="3"/>
      <c r="S211" s="16"/>
    </row>
    <row r="212" spans="14:19" x14ac:dyDescent="0.25">
      <c r="N212" s="187">
        <v>4</v>
      </c>
      <c r="O212" s="224">
        <v>3.8048999999999999E-2</v>
      </c>
      <c r="P212" s="224">
        <v>0.47251100000000001</v>
      </c>
      <c r="Q212" s="224">
        <v>0.96521199999999996</v>
      </c>
      <c r="R212" s="3"/>
      <c r="S212" s="16"/>
    </row>
    <row r="213" spans="14:19" x14ac:dyDescent="0.25">
      <c r="N213" s="187">
        <v>5</v>
      </c>
      <c r="O213" s="224">
        <v>4.3097000000000003E-2</v>
      </c>
      <c r="P213" s="224">
        <v>0.55598700000000001</v>
      </c>
      <c r="Q213" s="224">
        <v>1.1531290000000001</v>
      </c>
      <c r="R213" s="3"/>
      <c r="S213" s="16"/>
    </row>
    <row r="214" spans="14:19" x14ac:dyDescent="0.25">
      <c r="N214" s="187">
        <v>6</v>
      </c>
      <c r="O214" s="224">
        <v>6.0567999999999997E-2</v>
      </c>
      <c r="P214" s="224">
        <v>0.66081699999999999</v>
      </c>
      <c r="Q214" s="224">
        <v>1.326681</v>
      </c>
      <c r="R214" s="3"/>
      <c r="S214" s="16"/>
    </row>
    <row r="215" spans="14:19" x14ac:dyDescent="0.25">
      <c r="N215" s="187">
        <v>7</v>
      </c>
      <c r="O215" s="224">
        <v>6.6780999999999993E-2</v>
      </c>
      <c r="P215" s="224">
        <v>0.754776</v>
      </c>
      <c r="Q215" s="224">
        <v>1.5868150000000001</v>
      </c>
      <c r="R215" s="3"/>
      <c r="S215" s="16"/>
    </row>
    <row r="216" spans="14:19" x14ac:dyDescent="0.25">
      <c r="N216" s="187">
        <v>8</v>
      </c>
      <c r="O216" s="224">
        <v>8.1145999999999996E-2</v>
      </c>
      <c r="P216" s="224">
        <v>0.85028700000000002</v>
      </c>
      <c r="Q216" s="224">
        <v>1.7506600000000001</v>
      </c>
      <c r="R216" s="3"/>
      <c r="S216" s="16"/>
    </row>
    <row r="217" spans="14:19" x14ac:dyDescent="0.25">
      <c r="N217" s="187">
        <v>9</v>
      </c>
      <c r="O217" s="224">
        <v>8.1145999999999996E-2</v>
      </c>
      <c r="P217" s="224">
        <v>0.943469</v>
      </c>
      <c r="Q217" s="224">
        <v>1.9719679999999999</v>
      </c>
      <c r="R217" s="3"/>
      <c r="S217" s="16"/>
    </row>
    <row r="218" spans="14:19" x14ac:dyDescent="0.25">
      <c r="N218" s="187">
        <v>10</v>
      </c>
      <c r="O218" s="224">
        <v>9.1629000000000002E-2</v>
      </c>
      <c r="P218" s="224">
        <v>1.03044</v>
      </c>
      <c r="Q218" s="224">
        <v>2.1377540000000002</v>
      </c>
    </row>
    <row r="220" spans="14:19" x14ac:dyDescent="0.25">
      <c r="N220" s="111"/>
      <c r="O220" s="94"/>
      <c r="P220" s="94"/>
      <c r="Q220" s="94"/>
    </row>
    <row r="221" spans="14:19" x14ac:dyDescent="0.25">
      <c r="N221" s="111"/>
      <c r="O221" s="94"/>
      <c r="P221" s="94"/>
      <c r="Q221" s="94"/>
    </row>
    <row r="222" spans="14:19" x14ac:dyDescent="0.25">
      <c r="N222" s="111"/>
      <c r="O222" s="94"/>
      <c r="P222" s="94"/>
      <c r="Q222" s="94"/>
    </row>
    <row r="223" spans="14:19" x14ac:dyDescent="0.25">
      <c r="N223" s="111"/>
      <c r="O223" s="94"/>
      <c r="P223" s="94"/>
      <c r="Q223" s="94"/>
    </row>
    <row r="224" spans="14:19" x14ac:dyDescent="0.25">
      <c r="N224" s="111"/>
      <c r="O224" s="94"/>
      <c r="P224" s="94"/>
      <c r="Q224" s="94"/>
    </row>
    <row r="225" spans="14:17" x14ac:dyDescent="0.25">
      <c r="N225" s="111"/>
      <c r="O225" s="94"/>
      <c r="P225" s="94"/>
      <c r="Q225" s="94"/>
    </row>
    <row r="226" spans="14:17" x14ac:dyDescent="0.25">
      <c r="N226" s="111"/>
      <c r="O226" s="94"/>
      <c r="P226" s="94"/>
      <c r="Q226" s="94"/>
    </row>
    <row r="227" spans="14:17" x14ac:dyDescent="0.25">
      <c r="N227" s="111"/>
      <c r="O227" s="94"/>
      <c r="P227" s="94"/>
      <c r="Q227" s="94"/>
    </row>
    <row r="228" spans="14:17" x14ac:dyDescent="0.25">
      <c r="N228" s="111"/>
      <c r="O228" s="94"/>
      <c r="P228" s="94"/>
      <c r="Q228" s="94"/>
    </row>
    <row r="229" spans="14:17" x14ac:dyDescent="0.25">
      <c r="N229" s="111"/>
      <c r="O229" s="94"/>
      <c r="P229" s="94"/>
      <c r="Q229" s="94"/>
    </row>
    <row r="230" spans="14:17" x14ac:dyDescent="0.25">
      <c r="N230" s="111"/>
      <c r="O230" s="94"/>
      <c r="P230" s="94"/>
      <c r="Q230" s="94"/>
    </row>
  </sheetData>
  <mergeCells count="2">
    <mergeCell ref="O181:Q181"/>
    <mergeCell ref="O206:Q20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L14"/>
  <sheetViews>
    <sheetView workbookViewId="0"/>
  </sheetViews>
  <sheetFormatPr defaultRowHeight="15" x14ac:dyDescent="0.25"/>
  <cols>
    <col min="1" max="1" width="9.140625" style="1"/>
    <col min="2" max="2" width="30.140625" style="1" customWidth="1"/>
    <col min="3" max="3" width="9.85546875" style="1" customWidth="1"/>
    <col min="4" max="5" width="9.140625" style="1"/>
    <col min="6" max="6" width="11" style="1" customWidth="1"/>
    <col min="7" max="7" width="9.140625" style="1"/>
    <col min="8" max="8" width="11.42578125" style="1" customWidth="1"/>
    <col min="9" max="9" width="5.28515625" style="1" customWidth="1"/>
    <col min="10" max="10" width="14.5703125" style="43" customWidth="1"/>
    <col min="11" max="11" width="17.85546875" style="1" customWidth="1"/>
    <col min="12" max="16384" width="9.140625" style="1"/>
  </cols>
  <sheetData>
    <row r="1" spans="2:12" x14ac:dyDescent="0.25">
      <c r="B1" s="8"/>
      <c r="C1" s="8"/>
      <c r="D1" s="8"/>
      <c r="E1" s="8"/>
      <c r="F1" s="8"/>
    </row>
    <row r="2" spans="2:12" ht="18.75" x14ac:dyDescent="0.3">
      <c r="B2" s="46" t="s">
        <v>54</v>
      </c>
      <c r="C2" s="46"/>
    </row>
    <row r="4" spans="2:12" s="2" customFormat="1" x14ac:dyDescent="0.25">
      <c r="B4" s="2" t="s">
        <v>58</v>
      </c>
      <c r="J4" s="105"/>
      <c r="K4" s="2" t="s">
        <v>33</v>
      </c>
    </row>
    <row r="5" spans="2:12" x14ac:dyDescent="0.25">
      <c r="C5" s="211">
        <v>2016</v>
      </c>
      <c r="D5" s="211">
        <v>2015</v>
      </c>
      <c r="E5" s="211">
        <v>2014</v>
      </c>
      <c r="F5" s="2">
        <v>2013</v>
      </c>
      <c r="G5" s="2">
        <v>2012</v>
      </c>
      <c r="H5" s="2">
        <v>2011</v>
      </c>
      <c r="I5" s="2"/>
      <c r="J5" s="105"/>
      <c r="K5" s="113"/>
      <c r="L5" s="113">
        <v>2016</v>
      </c>
    </row>
    <row r="6" spans="2:12" x14ac:dyDescent="0.25">
      <c r="B6" s="2" t="s">
        <v>34</v>
      </c>
      <c r="C6" s="2"/>
      <c r="D6" s="70"/>
      <c r="E6" s="70"/>
      <c r="F6" s="70"/>
      <c r="K6" s="187"/>
      <c r="L6" s="187"/>
    </row>
    <row r="7" spans="2:12" x14ac:dyDescent="0.25">
      <c r="B7" s="1" t="s">
        <v>35</v>
      </c>
      <c r="C7" s="215">
        <v>9307.9171428571426</v>
      </c>
      <c r="D7" s="215">
        <v>9177.1428571428569</v>
      </c>
      <c r="E7" s="215">
        <v>9099.1341767787562</v>
      </c>
      <c r="F7" s="215">
        <v>9056.0784781317707</v>
      </c>
      <c r="G7" s="215">
        <v>8979.1854615722168</v>
      </c>
      <c r="H7" s="215">
        <v>8894.2739177040767</v>
      </c>
      <c r="I7" s="5"/>
      <c r="K7" s="187" t="s">
        <v>35</v>
      </c>
      <c r="L7" s="232">
        <v>6350</v>
      </c>
    </row>
    <row r="8" spans="2:12" x14ac:dyDescent="0.25">
      <c r="B8" s="1" t="s">
        <v>36</v>
      </c>
      <c r="C8" s="215">
        <v>16116.432500000001</v>
      </c>
      <c r="D8" s="215">
        <v>15890</v>
      </c>
      <c r="E8" s="215">
        <v>15754.9298643073</v>
      </c>
      <c r="F8" s="215">
        <v>15680.379967661842</v>
      </c>
      <c r="G8" s="215">
        <v>15547.241576754008</v>
      </c>
      <c r="H8" s="215">
        <v>15400.219300532755</v>
      </c>
      <c r="I8" s="5"/>
      <c r="K8" s="187" t="s">
        <v>178</v>
      </c>
      <c r="L8" s="232">
        <v>16950</v>
      </c>
    </row>
    <row r="9" spans="2:12" x14ac:dyDescent="0.25">
      <c r="B9" s="1" t="s">
        <v>37</v>
      </c>
      <c r="C9" s="215">
        <v>3455.4531547619054</v>
      </c>
      <c r="D9" s="215">
        <v>3406.9047619047624</v>
      </c>
      <c r="E9" s="215">
        <v>3377.9449703073692</v>
      </c>
      <c r="F9" s="215">
        <v>3361.9610560291489</v>
      </c>
      <c r="G9" s="215">
        <v>3333.4154413044016</v>
      </c>
      <c r="H9" s="215">
        <v>3301.8930440127551</v>
      </c>
      <c r="I9" s="5"/>
    </row>
    <row r="10" spans="2:12" x14ac:dyDescent="0.25">
      <c r="B10" s="2" t="s">
        <v>52</v>
      </c>
      <c r="C10" s="230"/>
      <c r="D10" s="231"/>
      <c r="E10" s="231"/>
      <c r="F10" s="231"/>
      <c r="G10" s="215"/>
      <c r="H10" s="215"/>
      <c r="I10" s="5"/>
    </row>
    <row r="11" spans="2:12" x14ac:dyDescent="0.25">
      <c r="B11" s="1" t="s">
        <v>7</v>
      </c>
      <c r="C11" s="215">
        <v>3976.4285714285716</v>
      </c>
      <c r="D11" s="215">
        <v>4000</v>
      </c>
      <c r="E11" s="215">
        <v>3958.375</v>
      </c>
      <c r="F11" s="215">
        <v>4100</v>
      </c>
      <c r="G11" s="215">
        <v>3800</v>
      </c>
      <c r="H11" s="215">
        <v>3700</v>
      </c>
      <c r="I11" s="5"/>
    </row>
    <row r="12" spans="2:12" x14ac:dyDescent="0.25">
      <c r="B12" s="1" t="s">
        <v>38</v>
      </c>
      <c r="C12" s="215">
        <v>3078.5714285714284</v>
      </c>
      <c r="D12" s="215">
        <v>3400</v>
      </c>
      <c r="E12" s="215">
        <v>3199.166666666667</v>
      </c>
      <c r="F12" s="215">
        <v>3457.75</v>
      </c>
      <c r="G12" s="215">
        <v>3100</v>
      </c>
      <c r="H12" s="215">
        <v>3500</v>
      </c>
      <c r="I12" s="5"/>
    </row>
    <row r="13" spans="2:12" x14ac:dyDescent="0.25">
      <c r="B13" s="1" t="s">
        <v>53</v>
      </c>
      <c r="C13" s="215">
        <v>2100</v>
      </c>
      <c r="D13" s="215">
        <v>1700</v>
      </c>
      <c r="E13" s="215">
        <v>1910.5000000000005</v>
      </c>
      <c r="F13" s="215">
        <v>1459</v>
      </c>
      <c r="G13" s="215">
        <v>1500</v>
      </c>
      <c r="H13" s="215">
        <v>1333</v>
      </c>
      <c r="I13" s="5"/>
    </row>
    <row r="14" spans="2:12" x14ac:dyDescent="0.25">
      <c r="B14" s="8"/>
      <c r="C14" s="8"/>
      <c r="D14" s="8"/>
      <c r="E14" s="8"/>
      <c r="F14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112"/>
  <sheetViews>
    <sheetView topLeftCell="A109" workbookViewId="0"/>
  </sheetViews>
  <sheetFormatPr defaultRowHeight="15" x14ac:dyDescent="0.25"/>
  <cols>
    <col min="1" max="15" width="9.140625" style="1"/>
    <col min="16" max="16" width="24.7109375" style="1" customWidth="1"/>
    <col min="17" max="17" width="9.140625" style="1"/>
    <col min="18" max="18" width="13.140625" style="1" customWidth="1"/>
    <col min="19" max="19" width="12.140625" style="1" customWidth="1"/>
    <col min="20" max="20" width="10.85546875" style="1" customWidth="1"/>
    <col min="21" max="16384" width="9.140625" style="1"/>
  </cols>
  <sheetData>
    <row r="1" spans="2:22" ht="15.75" x14ac:dyDescent="0.25">
      <c r="B1" s="4" t="s">
        <v>18</v>
      </c>
    </row>
    <row r="2" spans="2:22" x14ac:dyDescent="0.25">
      <c r="S2" s="2"/>
    </row>
    <row r="3" spans="2:22" ht="15.75" x14ac:dyDescent="0.25">
      <c r="B3" s="4" t="s">
        <v>63</v>
      </c>
    </row>
    <row r="4" spans="2:22" x14ac:dyDescent="0.25">
      <c r="B4" s="59" t="s">
        <v>12</v>
      </c>
    </row>
    <row r="5" spans="2:22" x14ac:dyDescent="0.25">
      <c r="B5" s="23" t="s">
        <v>29</v>
      </c>
    </row>
    <row r="6" spans="2:22" x14ac:dyDescent="0.25">
      <c r="P6" s="2" t="s">
        <v>134</v>
      </c>
      <c r="Q6" s="2" t="s">
        <v>133</v>
      </c>
      <c r="U6" s="2"/>
    </row>
    <row r="7" spans="2:22" x14ac:dyDescent="0.25">
      <c r="Q7" s="2">
        <v>2011</v>
      </c>
      <c r="R7" s="2">
        <v>2012</v>
      </c>
      <c r="S7" s="2">
        <v>2013</v>
      </c>
      <c r="T7" s="2">
        <v>2014</v>
      </c>
      <c r="U7" s="2">
        <v>2015</v>
      </c>
      <c r="V7" s="212">
        <v>2016</v>
      </c>
    </row>
    <row r="8" spans="2:22" x14ac:dyDescent="0.25">
      <c r="P8" s="12" t="s">
        <v>3</v>
      </c>
      <c r="Q8" s="16">
        <v>54.794520499999997</v>
      </c>
      <c r="R8" s="16">
        <v>62.5505523</v>
      </c>
      <c r="S8" s="16">
        <v>62.843874200000002</v>
      </c>
      <c r="T8" s="16">
        <v>62.5364565</v>
      </c>
      <c r="U8" s="17">
        <v>62.637245999999998</v>
      </c>
      <c r="V8" s="17">
        <v>60.426450000000003</v>
      </c>
    </row>
    <row r="9" spans="2:22" x14ac:dyDescent="0.25">
      <c r="P9" s="12" t="s">
        <v>4</v>
      </c>
      <c r="Q9" s="16">
        <v>57.760956200000003</v>
      </c>
      <c r="R9" s="16">
        <v>64.823192599999999</v>
      </c>
      <c r="S9" s="16">
        <v>66.287050399999998</v>
      </c>
      <c r="T9" s="16">
        <v>68.134756100000004</v>
      </c>
      <c r="U9" s="17">
        <v>67.745744099999996</v>
      </c>
      <c r="V9" s="17">
        <v>67.053830000000005</v>
      </c>
    </row>
    <row r="10" spans="2:22" x14ac:dyDescent="0.25">
      <c r="P10" s="12" t="s">
        <v>5</v>
      </c>
      <c r="Q10" s="16">
        <v>54.876414699999998</v>
      </c>
      <c r="R10" s="16">
        <v>60.410980899999998</v>
      </c>
      <c r="S10" s="16">
        <v>62.824069000000001</v>
      </c>
      <c r="T10" s="16">
        <v>62.829692199999997</v>
      </c>
      <c r="U10" s="17">
        <v>60.781286299999998</v>
      </c>
      <c r="V10" s="17">
        <v>59.734670000000001</v>
      </c>
    </row>
    <row r="11" spans="2:22" x14ac:dyDescent="0.25">
      <c r="P11" s="12" t="s">
        <v>6</v>
      </c>
      <c r="Q11" s="16">
        <v>62.923509899999999</v>
      </c>
      <c r="R11" s="16">
        <v>66.246633299999999</v>
      </c>
      <c r="S11" s="16">
        <v>68.448520299999998</v>
      </c>
      <c r="T11" s="16">
        <v>68.256081399999999</v>
      </c>
      <c r="U11" s="17">
        <v>68.316078200000007</v>
      </c>
      <c r="V11" s="17">
        <v>67.103380000000001</v>
      </c>
    </row>
    <row r="12" spans="2:22" x14ac:dyDescent="0.25">
      <c r="P12" s="12" t="s">
        <v>56</v>
      </c>
      <c r="Q12" s="16">
        <v>58.814194200000003</v>
      </c>
      <c r="R12" s="16">
        <v>64.295316600000007</v>
      </c>
      <c r="S12" s="16">
        <v>66.080151099999995</v>
      </c>
      <c r="T12" s="16">
        <v>66.286915199999996</v>
      </c>
      <c r="U12" s="17">
        <v>65.749079800000004</v>
      </c>
      <c r="V12" s="17">
        <v>65.003399999999999</v>
      </c>
    </row>
    <row r="16" spans="2:22" x14ac:dyDescent="0.25">
      <c r="T16" s="3"/>
    </row>
    <row r="17" spans="2:22" x14ac:dyDescent="0.25">
      <c r="T17" s="3"/>
    </row>
    <row r="18" spans="2:22" x14ac:dyDescent="0.25">
      <c r="T18" s="3"/>
    </row>
    <row r="28" spans="2:22" ht="15.75" x14ac:dyDescent="0.25">
      <c r="B28" s="149" t="s">
        <v>60</v>
      </c>
    </row>
    <row r="29" spans="2:22" x14ac:dyDescent="0.25">
      <c r="B29" s="59" t="s">
        <v>12</v>
      </c>
    </row>
    <row r="30" spans="2:22" x14ac:dyDescent="0.25">
      <c r="B30" s="23" t="s">
        <v>29</v>
      </c>
    </row>
    <row r="31" spans="2:22" x14ac:dyDescent="0.25">
      <c r="P31" s="89" t="s">
        <v>81</v>
      </c>
      <c r="Q31" s="2" t="s">
        <v>133</v>
      </c>
    </row>
    <row r="32" spans="2:22" x14ac:dyDescent="0.25">
      <c r="Q32" s="2">
        <v>2011</v>
      </c>
      <c r="R32" s="2">
        <v>2012</v>
      </c>
      <c r="S32" s="2">
        <v>2013</v>
      </c>
      <c r="T32" s="2">
        <v>2014</v>
      </c>
      <c r="U32" s="2">
        <v>2015</v>
      </c>
      <c r="V32" s="2">
        <v>2016</v>
      </c>
    </row>
    <row r="33" spans="16:22" x14ac:dyDescent="0.25">
      <c r="P33" s="87" t="s">
        <v>82</v>
      </c>
      <c r="Q33" s="16">
        <v>62.9056493</v>
      </c>
      <c r="R33" s="16">
        <v>66.789061500000003</v>
      </c>
      <c r="S33" s="16">
        <v>69.030720700000003</v>
      </c>
      <c r="T33" s="16">
        <v>68.7265625</v>
      </c>
      <c r="U33" s="3">
        <v>67.036238800000007</v>
      </c>
      <c r="V33" s="3">
        <v>66.793790000000001</v>
      </c>
    </row>
    <row r="34" spans="16:22" x14ac:dyDescent="0.25">
      <c r="P34" s="92" t="s">
        <v>53</v>
      </c>
      <c r="Q34" s="16">
        <v>57.607541900000001</v>
      </c>
      <c r="R34" s="16">
        <v>59.0144509</v>
      </c>
      <c r="S34" s="16">
        <v>61.309611799999999</v>
      </c>
      <c r="T34" s="16">
        <v>60.631994300000002</v>
      </c>
      <c r="U34" s="3">
        <v>60.6053748</v>
      </c>
      <c r="V34" s="3">
        <v>56.669379999999997</v>
      </c>
    </row>
    <row r="35" spans="16:22" x14ac:dyDescent="0.25">
      <c r="P35" s="87" t="s">
        <v>7</v>
      </c>
      <c r="Q35" s="16">
        <v>59.534399100000002</v>
      </c>
      <c r="R35" s="16">
        <v>61.861051500000002</v>
      </c>
      <c r="S35" s="16">
        <v>64.594703300000006</v>
      </c>
      <c r="T35" s="16">
        <v>64.111379999999997</v>
      </c>
      <c r="U35" s="3">
        <v>63.625</v>
      </c>
      <c r="V35" s="3">
        <v>62.065829999999998</v>
      </c>
    </row>
    <row r="36" spans="16:22" x14ac:dyDescent="0.25">
      <c r="P36" s="87"/>
      <c r="Q36" s="16"/>
      <c r="R36" s="16"/>
      <c r="S36" s="16"/>
      <c r="T36" s="16"/>
      <c r="U36" s="3"/>
      <c r="V36" s="3"/>
    </row>
    <row r="37" spans="16:22" x14ac:dyDescent="0.25">
      <c r="P37" s="87"/>
      <c r="Q37" s="16"/>
      <c r="R37" s="16"/>
      <c r="S37" s="16"/>
      <c r="T37" s="16"/>
      <c r="U37" s="3"/>
      <c r="V37" s="3"/>
    </row>
    <row r="38" spans="16:22" x14ac:dyDescent="0.25">
      <c r="P38" s="87"/>
      <c r="Q38" s="16"/>
      <c r="R38" s="16"/>
      <c r="S38" s="16"/>
      <c r="T38" s="16"/>
      <c r="U38" s="3"/>
      <c r="V38" s="3"/>
    </row>
    <row r="39" spans="16:22" x14ac:dyDescent="0.25">
      <c r="P39" s="87"/>
      <c r="Q39" s="16"/>
      <c r="R39" s="16"/>
      <c r="S39" s="16"/>
      <c r="T39" s="16"/>
      <c r="U39" s="3"/>
      <c r="V39" s="3"/>
    </row>
    <row r="40" spans="16:22" x14ac:dyDescent="0.25">
      <c r="P40" s="87"/>
      <c r="Q40" s="16"/>
      <c r="R40" s="16"/>
      <c r="S40" s="16"/>
      <c r="T40" s="16"/>
      <c r="U40" s="3"/>
      <c r="V40" s="3"/>
    </row>
    <row r="41" spans="16:22" x14ac:dyDescent="0.25">
      <c r="P41" s="87"/>
      <c r="Q41" s="16"/>
      <c r="R41" s="16"/>
      <c r="S41" s="16"/>
      <c r="T41" s="16"/>
      <c r="U41" s="3"/>
      <c r="V41" s="3"/>
    </row>
    <row r="42" spans="16:22" x14ac:dyDescent="0.25">
      <c r="R42" s="2"/>
      <c r="S42" s="41"/>
      <c r="T42" s="41"/>
      <c r="U42" s="41"/>
      <c r="V42" s="41"/>
    </row>
    <row r="43" spans="16:22" x14ac:dyDescent="0.25">
      <c r="R43" s="2"/>
      <c r="S43" s="41"/>
      <c r="T43" s="41"/>
      <c r="U43" s="41"/>
      <c r="V43" s="41"/>
    </row>
    <row r="44" spans="16:22" x14ac:dyDescent="0.25">
      <c r="R44" s="2"/>
      <c r="S44" s="42"/>
      <c r="T44" s="42"/>
      <c r="U44" s="42"/>
      <c r="V44" s="42"/>
    </row>
    <row r="52" spans="2:22" ht="15.75" x14ac:dyDescent="0.25">
      <c r="B52" s="188" t="s">
        <v>61</v>
      </c>
    </row>
    <row r="53" spans="2:22" x14ac:dyDescent="0.25">
      <c r="B53" s="59" t="s">
        <v>12</v>
      </c>
    </row>
    <row r="54" spans="2:22" x14ac:dyDescent="0.25">
      <c r="B54" s="23" t="s">
        <v>29</v>
      </c>
    </row>
    <row r="55" spans="2:22" x14ac:dyDescent="0.25">
      <c r="P55" s="2" t="s">
        <v>83</v>
      </c>
      <c r="Q55" s="2" t="s">
        <v>133</v>
      </c>
    </row>
    <row r="56" spans="2:22" x14ac:dyDescent="0.25">
      <c r="Q56" s="2">
        <v>2011</v>
      </c>
      <c r="R56" s="2">
        <v>2012</v>
      </c>
      <c r="S56" s="2">
        <v>2013</v>
      </c>
      <c r="T56" s="2">
        <v>2014</v>
      </c>
      <c r="U56" s="2">
        <v>2015</v>
      </c>
      <c r="V56" s="2">
        <v>2016</v>
      </c>
    </row>
    <row r="57" spans="2:22" x14ac:dyDescent="0.25">
      <c r="P57" s="130" t="s">
        <v>86</v>
      </c>
      <c r="Q57" s="3">
        <v>60.4744186</v>
      </c>
      <c r="R57" s="3">
        <v>64.098156200000005</v>
      </c>
      <c r="S57" s="3">
        <v>67.163244899999995</v>
      </c>
      <c r="T57" s="3">
        <v>66.2660944</v>
      </c>
      <c r="U57" s="3">
        <v>65.390829699999998</v>
      </c>
      <c r="V57" s="3">
        <v>62.866720000000001</v>
      </c>
    </row>
    <row r="58" spans="2:22" x14ac:dyDescent="0.25">
      <c r="P58" s="130" t="s">
        <v>84</v>
      </c>
      <c r="Q58" s="3">
        <v>58.616244399999999</v>
      </c>
      <c r="R58" s="3">
        <v>63.049774399999997</v>
      </c>
      <c r="S58" s="3">
        <v>64.482246900000007</v>
      </c>
      <c r="T58" s="3">
        <v>64.528553900000006</v>
      </c>
      <c r="U58" s="3">
        <v>62.940768599999998</v>
      </c>
      <c r="V58" s="3">
        <v>62.36797</v>
      </c>
    </row>
    <row r="59" spans="2:22" x14ac:dyDescent="0.25">
      <c r="P59" s="130" t="s">
        <v>87</v>
      </c>
      <c r="Q59" s="3">
        <v>62.9941733</v>
      </c>
      <c r="R59" s="3">
        <v>66.545306199999999</v>
      </c>
      <c r="S59" s="3">
        <v>69.086333699999997</v>
      </c>
      <c r="T59" s="3">
        <v>69.3209947</v>
      </c>
      <c r="U59" s="3">
        <v>68.720004000000003</v>
      </c>
      <c r="V59" s="3">
        <v>67.203680000000006</v>
      </c>
    </row>
    <row r="60" spans="2:22" x14ac:dyDescent="0.25">
      <c r="P60" s="130" t="s">
        <v>85</v>
      </c>
      <c r="Q60" s="3">
        <v>60.184763599999997</v>
      </c>
      <c r="R60" s="3">
        <v>62.340258499999997</v>
      </c>
      <c r="S60" s="3">
        <v>62.980565599999998</v>
      </c>
      <c r="T60" s="3">
        <v>63.483046100000003</v>
      </c>
      <c r="U60" s="3">
        <v>62.540125500000002</v>
      </c>
      <c r="V60" s="3">
        <v>62.385680000000001</v>
      </c>
    </row>
    <row r="76" spans="2:17" ht="15.75" x14ac:dyDescent="0.25">
      <c r="B76" s="189" t="s">
        <v>62</v>
      </c>
    </row>
    <row r="77" spans="2:17" x14ac:dyDescent="0.25">
      <c r="B77" s="59" t="s">
        <v>12</v>
      </c>
    </row>
    <row r="78" spans="2:17" x14ac:dyDescent="0.25">
      <c r="B78" s="23" t="s">
        <v>29</v>
      </c>
    </row>
    <row r="79" spans="2:17" x14ac:dyDescent="0.25">
      <c r="B79" s="127" t="s">
        <v>138</v>
      </c>
    </row>
    <row r="80" spans="2:17" x14ac:dyDescent="0.25">
      <c r="P80" s="2" t="s">
        <v>88</v>
      </c>
      <c r="Q80" s="2" t="s">
        <v>19</v>
      </c>
    </row>
    <row r="81" spans="2:22" x14ac:dyDescent="0.25">
      <c r="Q81" s="2">
        <v>2011</v>
      </c>
      <c r="R81" s="2">
        <v>2012</v>
      </c>
      <c r="S81" s="2">
        <v>2013</v>
      </c>
      <c r="T81" s="2">
        <v>2014</v>
      </c>
      <c r="U81" s="2">
        <v>2015</v>
      </c>
      <c r="V81" s="2">
        <v>2016</v>
      </c>
    </row>
    <row r="82" spans="2:22" x14ac:dyDescent="0.25">
      <c r="P82" s="1" t="s">
        <v>135</v>
      </c>
      <c r="Q82" s="3">
        <v>2.5499999999999998</v>
      </c>
      <c r="R82" s="3">
        <v>2.48</v>
      </c>
      <c r="S82" s="3">
        <v>2.6</v>
      </c>
      <c r="T82" s="3">
        <v>2.14</v>
      </c>
      <c r="U82" s="3">
        <v>1.8</v>
      </c>
      <c r="V82" s="3">
        <v>1.0910079204845473</v>
      </c>
    </row>
    <row r="83" spans="2:22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" t="s">
        <v>136</v>
      </c>
      <c r="Q83" s="3">
        <v>1.63</v>
      </c>
      <c r="R83" s="3">
        <v>1.77</v>
      </c>
      <c r="S83" s="3">
        <v>2.04</v>
      </c>
      <c r="T83" s="3">
        <v>1.66</v>
      </c>
      <c r="U83" s="3">
        <v>1.1599999999999999</v>
      </c>
      <c r="V83" s="3">
        <v>1.1725423202360614</v>
      </c>
    </row>
    <row r="84" spans="2:22" s="8" customFormat="1" x14ac:dyDescent="0.25">
      <c r="P84" s="1" t="s">
        <v>137</v>
      </c>
      <c r="Q84" s="3">
        <v>1.59</v>
      </c>
      <c r="R84" s="3">
        <v>1.47</v>
      </c>
      <c r="S84" s="3">
        <v>1.6</v>
      </c>
      <c r="T84" s="3">
        <v>1.31</v>
      </c>
      <c r="U84" s="17">
        <v>0.99</v>
      </c>
      <c r="V84" s="17">
        <v>0.76875291194284834</v>
      </c>
    </row>
    <row r="85" spans="2:22" s="8" customFormat="1" x14ac:dyDescent="0.25">
      <c r="P85" s="1" t="s">
        <v>192</v>
      </c>
      <c r="Q85" s="3">
        <v>2.17</v>
      </c>
      <c r="R85" s="3">
        <v>2.21</v>
      </c>
      <c r="S85" s="3">
        <v>1.75</v>
      </c>
      <c r="T85" s="3">
        <v>1.3</v>
      </c>
      <c r="U85" s="17">
        <v>0.95</v>
      </c>
      <c r="V85" s="17">
        <v>0.85416990215872024</v>
      </c>
    </row>
    <row r="86" spans="2:22" s="8" customFormat="1" x14ac:dyDescent="0.25"/>
    <row r="87" spans="2:22" s="8" customFormat="1" x14ac:dyDescent="0.25">
      <c r="S87" s="17"/>
      <c r="T87" s="17"/>
    </row>
    <row r="88" spans="2:22" s="8" customFormat="1" x14ac:dyDescent="0.25">
      <c r="S88" s="17"/>
      <c r="T88" s="17"/>
    </row>
    <row r="89" spans="2:22" s="8" customFormat="1" x14ac:dyDescent="0.25">
      <c r="S89" s="17"/>
      <c r="T89" s="17"/>
    </row>
    <row r="90" spans="2:22" s="8" customFormat="1" x14ac:dyDescent="0.25"/>
    <row r="91" spans="2:22" s="8" customFormat="1" x14ac:dyDescent="0.25"/>
    <row r="92" spans="2:22" s="8" customFormat="1" x14ac:dyDescent="0.25"/>
    <row r="93" spans="2:22" s="8" customFormat="1" x14ac:dyDescent="0.25"/>
    <row r="94" spans="2:22" s="8" customFormat="1" x14ac:dyDescent="0.25"/>
    <row r="95" spans="2:22" s="8" customFormat="1" x14ac:dyDescent="0.25"/>
    <row r="96" spans="2:22" s="8" customFormat="1" x14ac:dyDescent="0.25"/>
    <row r="97" spans="2:22" s="8" customFormat="1" x14ac:dyDescent="0.25"/>
    <row r="98" spans="2:22" s="8" customFormat="1" x14ac:dyDescent="0.25"/>
    <row r="99" spans="2:22" s="8" customFormat="1" x14ac:dyDescent="0.25"/>
    <row r="100" spans="2:22" s="8" customFormat="1" x14ac:dyDescent="0.25"/>
    <row r="101" spans="2:22" ht="15.75" x14ac:dyDescent="0.25">
      <c r="B101" s="4" t="s">
        <v>64</v>
      </c>
      <c r="S101" s="3"/>
      <c r="T101" s="3"/>
    </row>
    <row r="102" spans="2:22" x14ac:dyDescent="0.25">
      <c r="B102" s="59" t="s">
        <v>12</v>
      </c>
      <c r="S102" s="3"/>
      <c r="T102" s="3"/>
    </row>
    <row r="103" spans="2:22" x14ac:dyDescent="0.25">
      <c r="B103" s="23" t="s">
        <v>29</v>
      </c>
      <c r="S103" s="3"/>
      <c r="T103" s="3"/>
    </row>
    <row r="104" spans="2:22" x14ac:dyDescent="0.25">
      <c r="P104" s="113" t="s">
        <v>75</v>
      </c>
      <c r="Q104" s="2" t="s">
        <v>133</v>
      </c>
    </row>
    <row r="105" spans="2:22" x14ac:dyDescent="0.25">
      <c r="P105" s="187"/>
      <c r="Q105" s="2">
        <v>2011</v>
      </c>
      <c r="R105" s="2">
        <v>2012</v>
      </c>
      <c r="S105" s="2">
        <v>2013</v>
      </c>
      <c r="T105" s="2">
        <v>2014</v>
      </c>
      <c r="U105" s="2">
        <v>2015</v>
      </c>
      <c r="V105" s="2">
        <v>2016</v>
      </c>
    </row>
    <row r="106" spans="2:22" x14ac:dyDescent="0.25">
      <c r="P106" s="187" t="s">
        <v>8</v>
      </c>
      <c r="Q106" s="3">
        <v>41.790911600000001</v>
      </c>
      <c r="R106" s="3">
        <v>50.199322700000003</v>
      </c>
      <c r="S106" s="3">
        <v>48.621061099999999</v>
      </c>
      <c r="T106" s="3">
        <v>49.634090899999997</v>
      </c>
      <c r="U106" s="3">
        <v>47.006209300000002</v>
      </c>
      <c r="V106" s="3">
        <v>47.323409999999996</v>
      </c>
    </row>
    <row r="107" spans="2:22" x14ac:dyDescent="0.25">
      <c r="P107" s="187" t="s">
        <v>48</v>
      </c>
      <c r="Q107" s="3">
        <v>62.888697200000003</v>
      </c>
      <c r="R107" s="3">
        <v>63.487210900000001</v>
      </c>
      <c r="S107" s="3">
        <v>65.327637199999998</v>
      </c>
      <c r="T107" s="3">
        <v>64.013897799999995</v>
      </c>
      <c r="U107" s="3">
        <v>62.403148600000002</v>
      </c>
      <c r="V107" s="3">
        <v>61.532030000000006</v>
      </c>
    </row>
    <row r="108" spans="2:22" x14ac:dyDescent="0.25">
      <c r="P108" s="187" t="s">
        <v>76</v>
      </c>
      <c r="Q108" s="3">
        <v>68.502710399999998</v>
      </c>
      <c r="R108" s="3">
        <v>67.720735500000004</v>
      </c>
      <c r="S108" s="3">
        <v>70.341510600000007</v>
      </c>
      <c r="T108" s="3">
        <v>69.272378700000004</v>
      </c>
      <c r="U108" s="3">
        <v>68.057569299999997</v>
      </c>
      <c r="V108" s="3">
        <v>67.13006</v>
      </c>
    </row>
    <row r="109" spans="2:22" x14ac:dyDescent="0.25">
      <c r="P109" s="187" t="s">
        <v>77</v>
      </c>
      <c r="Q109" s="3">
        <v>70.083087800000001</v>
      </c>
      <c r="R109" s="3">
        <v>70.012976300000005</v>
      </c>
      <c r="S109" s="3">
        <v>71.113652999999999</v>
      </c>
      <c r="T109" s="3">
        <v>71.335131000000004</v>
      </c>
      <c r="U109" s="3">
        <v>69.854308900000007</v>
      </c>
      <c r="V109" s="3">
        <v>68.742890000000003</v>
      </c>
    </row>
    <row r="110" spans="2:22" x14ac:dyDescent="0.25">
      <c r="P110" s="187" t="s">
        <v>78</v>
      </c>
      <c r="Q110" s="3">
        <v>68.191176499999997</v>
      </c>
      <c r="R110" s="3">
        <v>69.296689599999993</v>
      </c>
      <c r="S110" s="3">
        <v>70.7794928</v>
      </c>
      <c r="T110" s="3">
        <v>70.512055599999997</v>
      </c>
      <c r="U110" s="3">
        <v>69.805367000000004</v>
      </c>
      <c r="V110" s="3">
        <v>67.983910000000009</v>
      </c>
    </row>
    <row r="111" spans="2:22" x14ac:dyDescent="0.25">
      <c r="P111" s="187" t="s">
        <v>79</v>
      </c>
      <c r="Q111" s="3">
        <v>67.898089200000001</v>
      </c>
      <c r="R111" s="3">
        <v>67.431372499999995</v>
      </c>
      <c r="S111" s="3">
        <v>67.985714299999998</v>
      </c>
      <c r="T111" s="3">
        <v>69.194594600000002</v>
      </c>
      <c r="U111" s="3">
        <v>68.524938700000007</v>
      </c>
      <c r="V111" s="3">
        <v>66.227350000000001</v>
      </c>
    </row>
    <row r="112" spans="2:22" x14ac:dyDescent="0.25">
      <c r="P112" s="187" t="s">
        <v>190</v>
      </c>
      <c r="Q112" s="3">
        <v>70.348336599999996</v>
      </c>
      <c r="R112" s="3">
        <v>67.137640399999995</v>
      </c>
      <c r="S112" s="3">
        <v>66.805008900000004</v>
      </c>
      <c r="T112" s="3">
        <v>67.953341699999996</v>
      </c>
      <c r="U112" s="3">
        <v>67.004032300000006</v>
      </c>
      <c r="V112" s="3">
        <v>62.836530000000003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63"/>
  <sheetViews>
    <sheetView zoomScaleNormal="100" workbookViewId="0"/>
  </sheetViews>
  <sheetFormatPr defaultRowHeight="15" x14ac:dyDescent="0.25"/>
  <cols>
    <col min="1" max="12" width="9.140625" style="1"/>
    <col min="13" max="13" width="11.7109375" style="1" customWidth="1"/>
    <col min="14" max="14" width="17.5703125" style="1" customWidth="1"/>
    <col min="15" max="16" width="13.85546875" style="1" customWidth="1"/>
    <col min="17" max="17" width="13.5703125" style="1" customWidth="1"/>
    <col min="18" max="19" width="11.85546875" style="1" customWidth="1"/>
    <col min="20" max="20" width="9.140625" style="1" customWidth="1"/>
    <col min="21" max="16384" width="9.140625" style="1"/>
  </cols>
  <sheetData>
    <row r="1" spans="2:20" ht="15.75" x14ac:dyDescent="0.25">
      <c r="B1" s="4" t="s">
        <v>18</v>
      </c>
    </row>
    <row r="3" spans="2:20" ht="15.75" x14ac:dyDescent="0.25">
      <c r="B3" s="4" t="s">
        <v>49</v>
      </c>
    </row>
    <row r="4" spans="2:20" ht="15.75" x14ac:dyDescent="0.25">
      <c r="B4" s="102" t="s">
        <v>19</v>
      </c>
    </row>
    <row r="5" spans="2:20" x14ac:dyDescent="0.25">
      <c r="B5" s="23" t="s">
        <v>29</v>
      </c>
    </row>
    <row r="6" spans="2:20" x14ac:dyDescent="0.25">
      <c r="B6" s="18"/>
      <c r="N6" s="2" t="s">
        <v>20</v>
      </c>
      <c r="O6" s="2" t="s">
        <v>19</v>
      </c>
      <c r="Q6" s="2"/>
      <c r="R6" s="2"/>
    </row>
    <row r="7" spans="2:20" x14ac:dyDescent="0.25">
      <c r="O7" s="40">
        <v>2011</v>
      </c>
      <c r="P7" s="2">
        <v>2012</v>
      </c>
      <c r="Q7" s="2">
        <v>2013</v>
      </c>
      <c r="R7" s="2">
        <v>2014</v>
      </c>
      <c r="S7" s="2">
        <v>2015</v>
      </c>
      <c r="T7" s="2">
        <v>2016</v>
      </c>
    </row>
    <row r="8" spans="2:20" x14ac:dyDescent="0.25">
      <c r="N8" s="1" t="s">
        <v>3</v>
      </c>
      <c r="O8" s="3">
        <v>4.7945200000000003</v>
      </c>
      <c r="P8" s="3">
        <v>6.20221</v>
      </c>
      <c r="Q8" s="3">
        <v>5.8547200000000004</v>
      </c>
      <c r="R8" s="3">
        <v>3.8393799999999998</v>
      </c>
      <c r="S8" s="3">
        <v>3.0330599999999999</v>
      </c>
      <c r="T8" s="3">
        <v>1.7828799999999998</v>
      </c>
    </row>
    <row r="9" spans="2:20" x14ac:dyDescent="0.25">
      <c r="N9" s="1" t="s">
        <v>4</v>
      </c>
      <c r="O9" s="3">
        <v>4.9800800000000001</v>
      </c>
      <c r="P9" s="3">
        <v>6.7286999999999999</v>
      </c>
      <c r="Q9" s="3">
        <v>7.9136700000000006</v>
      </c>
      <c r="R9" s="3">
        <v>6.8902400000000004</v>
      </c>
      <c r="S9" s="3">
        <v>5.5464000000000002</v>
      </c>
      <c r="T9" s="3">
        <v>2.9898199999999999</v>
      </c>
    </row>
    <row r="10" spans="2:20" x14ac:dyDescent="0.25">
      <c r="N10" s="1" t="s">
        <v>5</v>
      </c>
      <c r="O10" s="3">
        <v>4.5721999999999996</v>
      </c>
      <c r="P10" s="3">
        <v>4.8803999999999998</v>
      </c>
      <c r="Q10" s="3">
        <v>3.9567400000000004</v>
      </c>
      <c r="R10" s="3">
        <v>2.73088</v>
      </c>
      <c r="S10" s="3">
        <v>2.4078599999999999</v>
      </c>
      <c r="T10" s="3">
        <v>1.5193399999999999</v>
      </c>
    </row>
    <row r="11" spans="2:20" x14ac:dyDescent="0.25">
      <c r="N11" s="1" t="s">
        <v>6</v>
      </c>
      <c r="O11" s="3">
        <v>6.4238400000000002</v>
      </c>
      <c r="P11" s="3">
        <v>10.0808</v>
      </c>
      <c r="Q11" s="3">
        <v>13.20567</v>
      </c>
      <c r="R11" s="3">
        <v>10.437860000000001</v>
      </c>
      <c r="S11" s="3">
        <v>9.096350000000001</v>
      </c>
      <c r="T11" s="3">
        <v>6.6098299999999997</v>
      </c>
    </row>
    <row r="12" spans="2:20" x14ac:dyDescent="0.25">
      <c r="N12" s="1" t="s">
        <v>56</v>
      </c>
      <c r="O12" s="3">
        <v>5.7171000000000003</v>
      </c>
      <c r="P12" s="3">
        <v>6.9817900000000002</v>
      </c>
      <c r="Q12" s="3">
        <v>8.1829599999999996</v>
      </c>
      <c r="R12" s="3">
        <v>6.7251500000000002</v>
      </c>
      <c r="S12" s="3">
        <v>4.8926400000000001</v>
      </c>
      <c r="T12" s="3">
        <v>3.7379500000000001</v>
      </c>
    </row>
    <row r="13" spans="2:20" x14ac:dyDescent="0.25">
      <c r="O13" s="3"/>
      <c r="P13" s="3"/>
      <c r="Q13" s="3"/>
      <c r="R13" s="3"/>
      <c r="S13" s="3"/>
    </row>
    <row r="27" spans="2:20" ht="15.75" x14ac:dyDescent="0.25">
      <c r="B27" s="4" t="s">
        <v>139</v>
      </c>
    </row>
    <row r="28" spans="2:20" ht="15.75" x14ac:dyDescent="0.25">
      <c r="B28" s="102" t="s">
        <v>19</v>
      </c>
      <c r="S28" s="3"/>
    </row>
    <row r="29" spans="2:20" x14ac:dyDescent="0.25">
      <c r="B29" s="23" t="s">
        <v>29</v>
      </c>
      <c r="N29" s="20"/>
      <c r="O29" s="2"/>
      <c r="S29" s="3"/>
    </row>
    <row r="30" spans="2:20" x14ac:dyDescent="0.25">
      <c r="B30" s="128"/>
      <c r="N30" s="105" t="s">
        <v>73</v>
      </c>
      <c r="O30" s="2" t="s">
        <v>19</v>
      </c>
      <c r="Q30" s="2"/>
      <c r="R30" s="2"/>
      <c r="S30" s="3"/>
    </row>
    <row r="31" spans="2:20" x14ac:dyDescent="0.25">
      <c r="O31" s="2">
        <v>2011</v>
      </c>
      <c r="P31" s="40">
        <v>2012</v>
      </c>
      <c r="Q31" s="2">
        <v>2013</v>
      </c>
      <c r="R31" s="2">
        <v>2014</v>
      </c>
      <c r="S31" s="2">
        <v>2015</v>
      </c>
      <c r="T31" s="2">
        <v>2016</v>
      </c>
    </row>
    <row r="32" spans="2:20" x14ac:dyDescent="0.25">
      <c r="N32" s="43">
        <v>1</v>
      </c>
      <c r="O32" s="3">
        <v>3.1480199999999998</v>
      </c>
      <c r="P32" s="3">
        <v>5.81053</v>
      </c>
      <c r="Q32" s="3">
        <v>7.9984099999999998</v>
      </c>
      <c r="R32" s="3">
        <v>6.2637399999999994</v>
      </c>
      <c r="S32" s="3">
        <v>4.9967999999999995</v>
      </c>
      <c r="T32" s="3">
        <v>3.4285700000000001</v>
      </c>
    </row>
    <row r="33" spans="14:22" x14ac:dyDescent="0.25">
      <c r="N33" s="43">
        <v>2</v>
      </c>
      <c r="O33" s="3">
        <v>4.28667</v>
      </c>
      <c r="P33" s="3">
        <v>7.1603899999999996</v>
      </c>
      <c r="Q33" s="3">
        <v>9.3032599999999999</v>
      </c>
      <c r="R33" s="3">
        <v>7.5866799999999994</v>
      </c>
      <c r="S33" s="3">
        <v>6.0538099999999995</v>
      </c>
      <c r="T33" s="3">
        <v>4.1927899999999996</v>
      </c>
      <c r="U33" s="3"/>
      <c r="V33" s="3"/>
    </row>
    <row r="34" spans="14:22" x14ac:dyDescent="0.25">
      <c r="N34" s="43">
        <v>3</v>
      </c>
      <c r="O34" s="3">
        <v>3.9517700000000002</v>
      </c>
      <c r="P34" s="3">
        <v>6.9507700000000003</v>
      </c>
      <c r="Q34" s="3">
        <v>7.88</v>
      </c>
      <c r="R34" s="3">
        <v>6.4778799999999999</v>
      </c>
      <c r="S34" s="3">
        <v>4.7466300000000006</v>
      </c>
      <c r="T34" s="3">
        <v>3.4943099999999996</v>
      </c>
      <c r="U34" s="3"/>
      <c r="V34" s="3"/>
    </row>
    <row r="35" spans="14:22" x14ac:dyDescent="0.25">
      <c r="N35" s="43">
        <v>4</v>
      </c>
      <c r="O35" s="3">
        <v>5.1574</v>
      </c>
      <c r="P35" s="3">
        <v>6.6362500000000004</v>
      </c>
      <c r="Q35" s="3">
        <v>8.8728999999999996</v>
      </c>
      <c r="R35" s="3">
        <v>6.7495600000000007</v>
      </c>
      <c r="S35" s="3">
        <v>6.299970000000001</v>
      </c>
      <c r="T35" s="3">
        <v>3.7911000000000001</v>
      </c>
      <c r="U35" s="3"/>
      <c r="V35" s="3"/>
    </row>
    <row r="36" spans="14:22" x14ac:dyDescent="0.25">
      <c r="N36" s="43">
        <v>5</v>
      </c>
      <c r="O36" s="3">
        <v>6.0991999999999997</v>
      </c>
      <c r="P36" s="3">
        <v>10.070450000000001</v>
      </c>
      <c r="Q36" s="3">
        <v>11.35178</v>
      </c>
      <c r="R36" s="3">
        <v>10.0951</v>
      </c>
      <c r="S36" s="3">
        <v>8.2718799999999995</v>
      </c>
      <c r="T36" s="3">
        <v>6.6718700000000002</v>
      </c>
      <c r="U36" s="3"/>
      <c r="V36" s="3"/>
    </row>
    <row r="37" spans="14:22" x14ac:dyDescent="0.25">
      <c r="N37" s="43">
        <v>6</v>
      </c>
      <c r="O37" s="3">
        <v>6.5595700000000008</v>
      </c>
      <c r="P37" s="3">
        <v>8.2055500000000006</v>
      </c>
      <c r="Q37" s="3">
        <v>11.45374</v>
      </c>
      <c r="R37" s="3">
        <v>9.4696999999999996</v>
      </c>
      <c r="S37" s="3">
        <v>7.3920000000000003</v>
      </c>
      <c r="T37" s="3">
        <v>5.9256400000000005</v>
      </c>
      <c r="U37" s="3"/>
      <c r="V37" s="3"/>
    </row>
    <row r="38" spans="14:22" x14ac:dyDescent="0.25">
      <c r="N38" s="43">
        <v>7</v>
      </c>
      <c r="O38" s="3">
        <v>5.0234399999999999</v>
      </c>
      <c r="P38" s="3">
        <v>8.4983500000000003</v>
      </c>
      <c r="Q38" s="3">
        <v>10.405570000000001</v>
      </c>
      <c r="R38" s="3">
        <v>7.3576199999999998</v>
      </c>
      <c r="S38" s="3">
        <v>6.4281199999999998</v>
      </c>
      <c r="T38" s="3">
        <v>5.19937</v>
      </c>
      <c r="U38" s="3"/>
      <c r="V38" s="3"/>
    </row>
    <row r="39" spans="14:22" x14ac:dyDescent="0.25">
      <c r="N39" s="43">
        <v>8</v>
      </c>
      <c r="O39" s="3">
        <v>4.8225100000000003</v>
      </c>
      <c r="P39" s="3">
        <v>6.7471899999999998</v>
      </c>
      <c r="Q39" s="3">
        <v>8.3268199999999997</v>
      </c>
      <c r="R39" s="3">
        <v>5.6187800000000001</v>
      </c>
      <c r="S39" s="3">
        <v>4.2435999999999998</v>
      </c>
      <c r="T39" s="3">
        <v>2.9695300000000002</v>
      </c>
      <c r="U39" s="3"/>
      <c r="V39" s="3"/>
    </row>
    <row r="40" spans="14:22" x14ac:dyDescent="0.25">
      <c r="N40" s="43">
        <v>9</v>
      </c>
      <c r="O40" s="3">
        <v>3.2149999999999999</v>
      </c>
      <c r="P40" s="3">
        <v>5.5578599999999998</v>
      </c>
      <c r="Q40" s="3">
        <v>4.8839100000000002</v>
      </c>
      <c r="R40" s="3">
        <v>4.5823099999999997</v>
      </c>
      <c r="S40" s="3">
        <v>3.0108900000000003</v>
      </c>
      <c r="T40" s="3">
        <v>2.2127300000000001</v>
      </c>
      <c r="U40" s="3"/>
      <c r="V40" s="3"/>
    </row>
    <row r="41" spans="14:22" x14ac:dyDescent="0.25">
      <c r="N41" s="43">
        <v>10</v>
      </c>
      <c r="O41" s="3">
        <v>2.4782299999999999</v>
      </c>
      <c r="P41" s="3">
        <v>4.0198900000000002</v>
      </c>
      <c r="Q41" s="3">
        <v>3.76301</v>
      </c>
      <c r="R41" s="3">
        <v>3.1272199999999999</v>
      </c>
      <c r="S41" s="3">
        <v>1.9538799999999998</v>
      </c>
      <c r="T41" s="3">
        <v>1.28155</v>
      </c>
      <c r="U41" s="3"/>
      <c r="V41" s="3"/>
    </row>
    <row r="42" spans="14:22" x14ac:dyDescent="0.25">
      <c r="O42" s="3"/>
      <c r="P42" s="3"/>
      <c r="Q42" s="3"/>
    </row>
    <row r="51" spans="2:20" ht="15.75" x14ac:dyDescent="0.25">
      <c r="B51" s="4" t="s">
        <v>55</v>
      </c>
      <c r="O51" s="3"/>
      <c r="P51" s="3"/>
      <c r="Q51" s="3"/>
      <c r="R51" s="3"/>
      <c r="S51" s="3"/>
    </row>
    <row r="52" spans="2:20" x14ac:dyDescent="0.25">
      <c r="B52" s="59" t="s">
        <v>12</v>
      </c>
    </row>
    <row r="53" spans="2:20" x14ac:dyDescent="0.25">
      <c r="B53" s="23" t="s">
        <v>29</v>
      </c>
    </row>
    <row r="54" spans="2:20" x14ac:dyDescent="0.25">
      <c r="B54" s="129" t="s">
        <v>271</v>
      </c>
    </row>
    <row r="55" spans="2:20" x14ac:dyDescent="0.25">
      <c r="N55" s="113" t="s">
        <v>75</v>
      </c>
      <c r="P55" s="105" t="s">
        <v>111</v>
      </c>
      <c r="R55" s="113"/>
      <c r="S55" s="187"/>
      <c r="T55" s="187"/>
    </row>
    <row r="56" spans="2:20" x14ac:dyDescent="0.25">
      <c r="N56" s="187"/>
      <c r="O56" s="233">
        <v>2011</v>
      </c>
      <c r="P56" s="113">
        <v>2012</v>
      </c>
      <c r="Q56" s="113">
        <v>2013</v>
      </c>
      <c r="R56" s="113">
        <v>2014</v>
      </c>
      <c r="S56" s="233">
        <v>2015</v>
      </c>
      <c r="T56" s="113">
        <v>2016</v>
      </c>
    </row>
    <row r="57" spans="2:20" x14ac:dyDescent="0.25">
      <c r="N57" s="187" t="s">
        <v>8</v>
      </c>
      <c r="O57" s="186">
        <v>3.48481</v>
      </c>
      <c r="P57" s="186">
        <v>5.9748400000000004</v>
      </c>
      <c r="Q57" s="186">
        <v>5.9789899999999996</v>
      </c>
      <c r="R57" s="186">
        <v>4.97159</v>
      </c>
      <c r="S57" s="186">
        <v>3.6664700000000003</v>
      </c>
      <c r="T57" s="186">
        <v>2.6143799999999997</v>
      </c>
    </row>
    <row r="58" spans="2:20" x14ac:dyDescent="0.25">
      <c r="N58" s="187" t="s">
        <v>48</v>
      </c>
      <c r="O58" s="186">
        <v>5.1121699999999999</v>
      </c>
      <c r="P58" s="186">
        <v>7.8367300000000002</v>
      </c>
      <c r="Q58" s="186">
        <v>9.6071000000000009</v>
      </c>
      <c r="R58" s="186">
        <v>7.5151200000000005</v>
      </c>
      <c r="S58" s="186">
        <v>6.4231700000000007</v>
      </c>
      <c r="T58" s="186">
        <v>4.6779999999999999</v>
      </c>
    </row>
    <row r="59" spans="2:20" x14ac:dyDescent="0.25">
      <c r="N59" s="187" t="s">
        <v>76</v>
      </c>
      <c r="O59" s="186">
        <v>5.4493600000000004</v>
      </c>
      <c r="P59" s="186">
        <v>7.8476400000000002</v>
      </c>
      <c r="Q59" s="186">
        <v>9.6193899999999992</v>
      </c>
      <c r="R59" s="186">
        <v>7.5499099999999997</v>
      </c>
      <c r="S59" s="186">
        <v>6.18337</v>
      </c>
      <c r="T59" s="186">
        <v>5.1985099999999997</v>
      </c>
    </row>
    <row r="60" spans="2:20" x14ac:dyDescent="0.25">
      <c r="N60" s="187" t="s">
        <v>77</v>
      </c>
      <c r="O60" s="186">
        <v>4.8320600000000002</v>
      </c>
      <c r="P60" s="186">
        <v>6.626170000000001</v>
      </c>
      <c r="Q60" s="186">
        <v>8.5665599999999991</v>
      </c>
      <c r="R60" s="186">
        <v>6.9529999999999994</v>
      </c>
      <c r="S60" s="186">
        <v>5.3495900000000001</v>
      </c>
      <c r="T60" s="186">
        <v>3.6912800000000003</v>
      </c>
    </row>
    <row r="61" spans="2:20" x14ac:dyDescent="0.25">
      <c r="N61" s="187" t="s">
        <v>78</v>
      </c>
      <c r="O61" s="186">
        <v>2.6470600000000002</v>
      </c>
      <c r="P61" s="186">
        <v>5.74641</v>
      </c>
      <c r="Q61" s="186">
        <v>6.4498299999999995</v>
      </c>
      <c r="R61" s="186">
        <v>5.3126300000000004</v>
      </c>
      <c r="S61" s="186">
        <v>3.8150700000000004</v>
      </c>
      <c r="T61" s="186">
        <v>1.9812699999999999</v>
      </c>
    </row>
    <row r="62" spans="2:20" x14ac:dyDescent="0.25">
      <c r="N62" s="187" t="s">
        <v>79</v>
      </c>
      <c r="O62" s="186">
        <v>1.9108300000000003</v>
      </c>
      <c r="P62" s="186">
        <v>4.5751600000000003</v>
      </c>
      <c r="Q62" s="186">
        <v>5.2380999999999993</v>
      </c>
      <c r="R62" s="186">
        <v>5.72973</v>
      </c>
      <c r="S62" s="186">
        <v>3.5159400000000001</v>
      </c>
      <c r="T62" s="186">
        <v>1.3407799999999999</v>
      </c>
    </row>
    <row r="63" spans="2:20" x14ac:dyDescent="0.25">
      <c r="N63" s="187" t="s">
        <v>190</v>
      </c>
      <c r="O63" s="186">
        <v>1.76125</v>
      </c>
      <c r="P63" s="186">
        <v>2.8089900000000001</v>
      </c>
      <c r="Q63" s="186">
        <v>3.2200399999999996</v>
      </c>
      <c r="R63" s="186">
        <v>3.2786900000000001</v>
      </c>
      <c r="S63" s="186">
        <v>2.21774</v>
      </c>
      <c r="T63" s="186">
        <v>1.2681199999999999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V94"/>
  <sheetViews>
    <sheetView topLeftCell="A91" workbookViewId="0">
      <selection activeCell="T35" sqref="T35"/>
    </sheetView>
  </sheetViews>
  <sheetFormatPr defaultRowHeight="15" x14ac:dyDescent="0.25"/>
  <cols>
    <col min="1" max="12" width="9.140625" style="1"/>
    <col min="13" max="13" width="12.42578125" style="1" customWidth="1"/>
    <col min="14" max="14" width="23.85546875" style="1" customWidth="1"/>
    <col min="15" max="15" width="12.7109375" style="1" customWidth="1"/>
    <col min="16" max="16" width="10.5703125" style="1" bestFit="1" customWidth="1"/>
    <col min="17" max="17" width="13.85546875" style="1" customWidth="1"/>
    <col min="18" max="18" width="12" style="1" customWidth="1"/>
    <col min="19" max="19" width="12.140625" style="1" customWidth="1"/>
    <col min="20" max="20" width="10.85546875" style="1" customWidth="1"/>
    <col min="21" max="21" width="10.7109375" style="1" bestFit="1" customWidth="1"/>
    <col min="22" max="22" width="10.5703125" style="1" bestFit="1" customWidth="1"/>
    <col min="23" max="16384" width="9.140625" style="1"/>
  </cols>
  <sheetData>
    <row r="1" spans="2:20" ht="15.75" x14ac:dyDescent="0.25">
      <c r="B1" s="4" t="s">
        <v>18</v>
      </c>
    </row>
    <row r="2" spans="2:20" x14ac:dyDescent="0.25">
      <c r="S2" s="2"/>
    </row>
    <row r="3" spans="2:20" ht="15.75" x14ac:dyDescent="0.25">
      <c r="B3" s="4" t="s">
        <v>182</v>
      </c>
    </row>
    <row r="4" spans="2:20" ht="15.75" x14ac:dyDescent="0.25">
      <c r="B4" s="102" t="s">
        <v>12</v>
      </c>
    </row>
    <row r="5" spans="2:20" x14ac:dyDescent="0.25">
      <c r="B5" s="23" t="s">
        <v>29</v>
      </c>
      <c r="O5" s="2" t="s">
        <v>74</v>
      </c>
    </row>
    <row r="6" spans="2:20" x14ac:dyDescent="0.25">
      <c r="N6" s="86" t="s">
        <v>20</v>
      </c>
      <c r="O6" s="86">
        <v>2011</v>
      </c>
      <c r="P6" s="2">
        <v>2012</v>
      </c>
      <c r="Q6" s="2">
        <v>2013</v>
      </c>
      <c r="R6" s="2">
        <v>2014</v>
      </c>
      <c r="S6" s="2">
        <v>2015</v>
      </c>
      <c r="T6" s="2">
        <v>2016</v>
      </c>
    </row>
    <row r="7" spans="2:20" x14ac:dyDescent="0.25">
      <c r="N7" s="87" t="s">
        <v>3</v>
      </c>
      <c r="O7" s="88">
        <v>372.3075819</v>
      </c>
      <c r="P7" s="88">
        <v>397.56126649999999</v>
      </c>
      <c r="Q7" s="88">
        <v>412.6416716</v>
      </c>
      <c r="R7" s="88">
        <v>443.32251230000003</v>
      </c>
      <c r="S7" s="88">
        <v>461.94233229999998</v>
      </c>
      <c r="T7" s="88">
        <v>456.85213420000002</v>
      </c>
    </row>
    <row r="8" spans="2:20" x14ac:dyDescent="0.25">
      <c r="N8" s="87" t="s">
        <v>4</v>
      </c>
      <c r="O8" s="88">
        <v>343.45131140000001</v>
      </c>
      <c r="P8" s="88">
        <v>366.59079989999998</v>
      </c>
      <c r="Q8" s="88">
        <v>363.30300149999999</v>
      </c>
      <c r="R8" s="88">
        <v>391.581996</v>
      </c>
      <c r="S8" s="88">
        <v>391.70885179999999</v>
      </c>
      <c r="T8" s="88">
        <v>397.60936939999999</v>
      </c>
    </row>
    <row r="9" spans="2:20" x14ac:dyDescent="0.25">
      <c r="N9" s="87" t="s">
        <v>5</v>
      </c>
      <c r="O9" s="88">
        <v>433.44945360000003</v>
      </c>
      <c r="P9" s="88">
        <v>459.74000260000003</v>
      </c>
      <c r="Q9" s="88">
        <v>467.61826339999999</v>
      </c>
      <c r="R9" s="88">
        <v>508.00444049999999</v>
      </c>
      <c r="S9" s="88">
        <v>528.79574760000003</v>
      </c>
      <c r="T9" s="88">
        <v>525.67174239999997</v>
      </c>
    </row>
    <row r="10" spans="2:20" x14ac:dyDescent="0.25">
      <c r="N10" s="87" t="s">
        <v>6</v>
      </c>
      <c r="O10" s="88">
        <v>245.65017589999999</v>
      </c>
      <c r="P10" s="88">
        <v>257.04299379999998</v>
      </c>
      <c r="Q10" s="88">
        <v>265.3636171</v>
      </c>
      <c r="R10" s="88">
        <v>280.77816630000001</v>
      </c>
      <c r="S10" s="88">
        <v>298.03154360000002</v>
      </c>
      <c r="T10" s="88">
        <v>297.57510389999999</v>
      </c>
    </row>
    <row r="11" spans="2:20" x14ac:dyDescent="0.25">
      <c r="N11" s="87" t="s">
        <v>56</v>
      </c>
      <c r="O11" s="88">
        <v>315.56177439999999</v>
      </c>
      <c r="P11" s="88">
        <v>315.37439449999999</v>
      </c>
      <c r="Q11" s="88">
        <v>330.71158889999998</v>
      </c>
      <c r="R11" s="88">
        <v>351.33378809999999</v>
      </c>
      <c r="S11" s="88">
        <v>371.52172300000001</v>
      </c>
      <c r="T11" s="88">
        <v>378.39178659999999</v>
      </c>
    </row>
    <row r="13" spans="2:20" x14ac:dyDescent="0.25">
      <c r="O13" s="88"/>
      <c r="P13" s="88"/>
      <c r="Q13" s="88"/>
      <c r="R13" s="88"/>
      <c r="S13" s="88"/>
      <c r="T13" s="88"/>
    </row>
    <row r="14" spans="2:20" x14ac:dyDescent="0.25">
      <c r="O14" s="88"/>
      <c r="P14" s="88"/>
      <c r="Q14" s="88"/>
      <c r="R14" s="88"/>
      <c r="S14" s="88"/>
      <c r="T14" s="88"/>
    </row>
    <row r="15" spans="2:20" x14ac:dyDescent="0.25">
      <c r="O15" s="88"/>
      <c r="P15" s="88"/>
      <c r="Q15" s="88"/>
      <c r="R15" s="88"/>
      <c r="S15" s="88"/>
      <c r="T15" s="88"/>
    </row>
    <row r="16" spans="2:20" x14ac:dyDescent="0.25">
      <c r="O16" s="88"/>
      <c r="P16" s="88"/>
      <c r="Q16" s="88"/>
      <c r="R16" s="88"/>
      <c r="S16" s="88"/>
      <c r="T16" s="88"/>
    </row>
    <row r="17" spans="2:20" x14ac:dyDescent="0.25">
      <c r="O17" s="88"/>
      <c r="P17" s="88"/>
      <c r="Q17" s="88"/>
      <c r="R17" s="88"/>
      <c r="S17" s="88"/>
      <c r="T17" s="88"/>
    </row>
    <row r="28" spans="2:20" ht="15.75" x14ac:dyDescent="0.25">
      <c r="B28" s="149" t="s">
        <v>181</v>
      </c>
    </row>
    <row r="29" spans="2:20" ht="15.75" x14ac:dyDescent="0.25">
      <c r="B29" s="102" t="s">
        <v>12</v>
      </c>
    </row>
    <row r="30" spans="2:20" x14ac:dyDescent="0.25">
      <c r="B30" s="23" t="s">
        <v>29</v>
      </c>
    </row>
    <row r="31" spans="2:20" x14ac:dyDescent="0.25">
      <c r="O31" s="2" t="s">
        <v>140</v>
      </c>
    </row>
    <row r="32" spans="2:20" x14ac:dyDescent="0.25">
      <c r="N32" s="89" t="s">
        <v>81</v>
      </c>
      <c r="O32" s="86">
        <v>2011</v>
      </c>
      <c r="P32" s="2">
        <v>2012</v>
      </c>
      <c r="Q32" s="2">
        <v>2013</v>
      </c>
      <c r="R32" s="2">
        <v>2014</v>
      </c>
      <c r="S32" s="2">
        <v>2015</v>
      </c>
      <c r="T32" s="2">
        <v>2016</v>
      </c>
    </row>
    <row r="33" spans="14:22" x14ac:dyDescent="0.25">
      <c r="N33" s="87" t="s">
        <v>82</v>
      </c>
      <c r="O33" s="93">
        <v>344.87447750000001</v>
      </c>
      <c r="P33" s="5">
        <v>358.34770020000002</v>
      </c>
      <c r="Q33" s="5">
        <v>377.73756780000002</v>
      </c>
      <c r="R33" s="5">
        <v>409.77049520000003</v>
      </c>
      <c r="S33" s="5">
        <v>440.47913349999999</v>
      </c>
      <c r="T33" s="93">
        <v>427.3802925</v>
      </c>
    </row>
    <row r="34" spans="14:22" x14ac:dyDescent="0.25">
      <c r="N34" s="92" t="s">
        <v>53</v>
      </c>
      <c r="O34" s="93">
        <v>269.22265179999999</v>
      </c>
      <c r="P34" s="5">
        <v>319.48808759999997</v>
      </c>
      <c r="Q34" s="5">
        <v>339.35250910000002</v>
      </c>
      <c r="R34" s="5">
        <v>364.16423989999998</v>
      </c>
      <c r="S34" s="5">
        <v>372.82911890000003</v>
      </c>
      <c r="T34" s="93">
        <v>396.49887740000003</v>
      </c>
    </row>
    <row r="35" spans="14:22" x14ac:dyDescent="0.25">
      <c r="N35" s="87" t="s">
        <v>7</v>
      </c>
      <c r="O35" s="93">
        <v>318.6181267</v>
      </c>
      <c r="P35" s="5">
        <v>351.82577529999998</v>
      </c>
      <c r="Q35" s="5">
        <v>345.80996709999999</v>
      </c>
      <c r="R35" s="5">
        <v>320.86453130000001</v>
      </c>
      <c r="S35" s="5">
        <v>384.23618649999997</v>
      </c>
      <c r="T35" s="93">
        <v>382.95533870000003</v>
      </c>
    </row>
    <row r="37" spans="14:22" x14ac:dyDescent="0.25">
      <c r="O37" s="2"/>
      <c r="P37" s="2"/>
    </row>
    <row r="38" spans="14:22" x14ac:dyDescent="0.25">
      <c r="O38" s="93"/>
      <c r="P38" s="93"/>
      <c r="Q38" s="93"/>
      <c r="R38" s="93"/>
      <c r="S38" s="93"/>
      <c r="T38" s="93"/>
    </row>
    <row r="39" spans="14:22" x14ac:dyDescent="0.25">
      <c r="O39" s="93"/>
      <c r="P39" s="93"/>
      <c r="Q39" s="93"/>
      <c r="R39" s="93"/>
      <c r="S39" s="93"/>
      <c r="T39" s="93"/>
    </row>
    <row r="40" spans="14:22" x14ac:dyDescent="0.25">
      <c r="O40" s="93"/>
      <c r="P40" s="93"/>
      <c r="Q40" s="93"/>
      <c r="R40" s="93"/>
      <c r="S40" s="93"/>
      <c r="T40" s="93"/>
      <c r="U40" s="41"/>
      <c r="V40" s="41"/>
    </row>
    <row r="41" spans="14:22" x14ac:dyDescent="0.25">
      <c r="U41" s="41"/>
      <c r="V41" s="41"/>
    </row>
    <row r="42" spans="14:22" x14ac:dyDescent="0.25">
      <c r="S42" s="2"/>
      <c r="T42" s="41"/>
      <c r="U42" s="41"/>
      <c r="V42" s="41"/>
    </row>
    <row r="43" spans="14:22" x14ac:dyDescent="0.25">
      <c r="S43" s="2"/>
      <c r="T43" s="41"/>
      <c r="U43" s="41"/>
      <c r="V43" s="41"/>
    </row>
    <row r="44" spans="14:22" x14ac:dyDescent="0.25">
      <c r="S44" s="2"/>
      <c r="T44" s="42"/>
      <c r="U44" s="42"/>
      <c r="V44" s="42"/>
    </row>
    <row r="53" spans="2:21" ht="15.75" x14ac:dyDescent="0.25">
      <c r="B53" s="188" t="s">
        <v>180</v>
      </c>
    </row>
    <row r="54" spans="2:21" ht="15.75" x14ac:dyDescent="0.25">
      <c r="B54" s="102" t="s">
        <v>12</v>
      </c>
    </row>
    <row r="55" spans="2:21" x14ac:dyDescent="0.25">
      <c r="B55" s="23" t="s">
        <v>29</v>
      </c>
    </row>
    <row r="56" spans="2:21" x14ac:dyDescent="0.25">
      <c r="O56" s="2" t="s">
        <v>74</v>
      </c>
    </row>
    <row r="57" spans="2:21" x14ac:dyDescent="0.25">
      <c r="N57" s="86" t="s">
        <v>83</v>
      </c>
      <c r="O57" s="86">
        <v>2011</v>
      </c>
      <c r="P57" s="2">
        <v>2012</v>
      </c>
      <c r="Q57" s="2">
        <v>2013</v>
      </c>
      <c r="R57" s="2">
        <v>2014</v>
      </c>
      <c r="S57" s="40">
        <v>2015</v>
      </c>
      <c r="T57" s="40">
        <v>2016</v>
      </c>
      <c r="U57" s="5"/>
    </row>
    <row r="58" spans="2:21" x14ac:dyDescent="0.25">
      <c r="N58" s="130" t="s">
        <v>86</v>
      </c>
      <c r="O58" s="88">
        <v>381.7909004</v>
      </c>
      <c r="P58" s="88">
        <v>378.5835333</v>
      </c>
      <c r="Q58" s="88">
        <v>405.76246209999999</v>
      </c>
      <c r="R58" s="88">
        <v>434.89482450000003</v>
      </c>
      <c r="S58" s="88">
        <v>447.35976599999998</v>
      </c>
      <c r="T58" s="88">
        <v>435.1188856</v>
      </c>
      <c r="U58" s="5"/>
    </row>
    <row r="59" spans="2:21" x14ac:dyDescent="0.25">
      <c r="N59" s="130" t="s">
        <v>84</v>
      </c>
      <c r="O59" s="88">
        <v>346.71575200000001</v>
      </c>
      <c r="P59" s="88">
        <v>379.25582750000001</v>
      </c>
      <c r="Q59" s="88">
        <v>390.53497659999999</v>
      </c>
      <c r="R59" s="88">
        <v>417.19158859999999</v>
      </c>
      <c r="S59" s="88">
        <v>442.02994840000002</v>
      </c>
      <c r="T59" s="88">
        <v>435.23262749999998</v>
      </c>
      <c r="U59" s="5"/>
    </row>
    <row r="60" spans="2:21" x14ac:dyDescent="0.25">
      <c r="N60" s="130" t="s">
        <v>87</v>
      </c>
      <c r="O60" s="88">
        <v>333.18131690000001</v>
      </c>
      <c r="P60" s="88">
        <v>328.91081270000001</v>
      </c>
      <c r="Q60" s="88">
        <v>355.06497289999999</v>
      </c>
      <c r="R60" s="88">
        <v>380.5326986</v>
      </c>
      <c r="S60" s="88">
        <v>398.30527669999998</v>
      </c>
      <c r="T60" s="88">
        <v>398.71163259999997</v>
      </c>
    </row>
    <row r="61" spans="2:21" x14ac:dyDescent="0.25">
      <c r="N61" s="130" t="s">
        <v>85</v>
      </c>
      <c r="O61" s="88">
        <v>292.853498</v>
      </c>
      <c r="P61" s="88">
        <v>350.068896</v>
      </c>
      <c r="Q61" s="88">
        <v>328.73366950000002</v>
      </c>
      <c r="R61" s="88">
        <v>354.66525189999999</v>
      </c>
      <c r="S61" s="88">
        <v>375.67087830000003</v>
      </c>
      <c r="T61" s="88">
        <v>370.4933297</v>
      </c>
    </row>
    <row r="63" spans="2:21" x14ac:dyDescent="0.25">
      <c r="O63" s="88"/>
      <c r="P63" s="88"/>
      <c r="Q63" s="88"/>
      <c r="R63" s="88"/>
      <c r="S63" s="88"/>
      <c r="T63" s="88"/>
    </row>
    <row r="64" spans="2:21" x14ac:dyDescent="0.25">
      <c r="O64" s="88"/>
      <c r="P64" s="88"/>
      <c r="Q64" s="88"/>
      <c r="R64" s="88"/>
      <c r="S64" s="88"/>
      <c r="T64" s="88"/>
    </row>
    <row r="65" spans="2:20" x14ac:dyDescent="0.25">
      <c r="N65" s="130"/>
      <c r="O65" s="88"/>
      <c r="P65" s="88"/>
      <c r="Q65" s="88"/>
      <c r="R65" s="88"/>
      <c r="S65" s="88"/>
      <c r="T65" s="88"/>
    </row>
    <row r="66" spans="2:20" x14ac:dyDescent="0.25">
      <c r="O66" s="88"/>
      <c r="P66" s="88"/>
      <c r="Q66" s="88"/>
      <c r="R66" s="88"/>
      <c r="S66" s="88"/>
      <c r="T66" s="88"/>
    </row>
    <row r="78" spans="2:20" ht="15.75" x14ac:dyDescent="0.25">
      <c r="B78" s="149" t="s">
        <v>183</v>
      </c>
      <c r="S78" s="3"/>
      <c r="T78" s="3"/>
    </row>
    <row r="79" spans="2:20" ht="15.75" x14ac:dyDescent="0.25">
      <c r="B79" s="102" t="s">
        <v>12</v>
      </c>
      <c r="S79" s="3"/>
      <c r="T79" s="3"/>
    </row>
    <row r="80" spans="2:20" x14ac:dyDescent="0.25">
      <c r="B80" s="23" t="s">
        <v>29</v>
      </c>
      <c r="S80" s="3"/>
      <c r="T80" s="3"/>
    </row>
    <row r="81" spans="14:20" x14ac:dyDescent="0.25">
      <c r="N81" s="87"/>
      <c r="O81" s="86" t="s">
        <v>80</v>
      </c>
      <c r="P81" s="87"/>
      <c r="Q81" s="87"/>
    </row>
    <row r="82" spans="14:20" x14ac:dyDescent="0.25">
      <c r="N82" s="89" t="s">
        <v>88</v>
      </c>
      <c r="O82" s="86">
        <v>2011</v>
      </c>
      <c r="P82" s="2">
        <v>2012</v>
      </c>
      <c r="Q82" s="2">
        <v>2013</v>
      </c>
      <c r="R82" s="2">
        <v>2014</v>
      </c>
      <c r="S82" s="2">
        <v>2015</v>
      </c>
      <c r="T82" s="2">
        <v>2016</v>
      </c>
    </row>
    <row r="83" spans="14:20" x14ac:dyDescent="0.25">
      <c r="N83" s="95" t="s">
        <v>2</v>
      </c>
      <c r="O83" s="88">
        <v>159.02871959999999</v>
      </c>
      <c r="P83" s="88">
        <v>257.1042559</v>
      </c>
      <c r="Q83" s="88">
        <v>212.71430290000001</v>
      </c>
      <c r="R83" s="88">
        <v>231.4623948</v>
      </c>
      <c r="S83" s="88">
        <v>223.83344550000001</v>
      </c>
      <c r="T83" s="88">
        <v>240.53851370000001</v>
      </c>
    </row>
    <row r="84" spans="14:20" x14ac:dyDescent="0.25">
      <c r="N84" s="96" t="s">
        <v>67</v>
      </c>
      <c r="O84" s="88">
        <v>276.30633440000003</v>
      </c>
      <c r="P84" s="88">
        <v>300.32768329999999</v>
      </c>
      <c r="Q84" s="88">
        <v>312.59914730000003</v>
      </c>
      <c r="R84" s="88">
        <v>326.66295079999998</v>
      </c>
      <c r="S84" s="88">
        <v>349.24623450000001</v>
      </c>
      <c r="T84" s="88">
        <v>366.47890569999998</v>
      </c>
    </row>
    <row r="85" spans="14:20" x14ac:dyDescent="0.25">
      <c r="N85" s="96" t="s">
        <v>89</v>
      </c>
      <c r="O85" s="88">
        <v>353.40382340000002</v>
      </c>
      <c r="P85" s="88">
        <v>376.31128369999999</v>
      </c>
      <c r="Q85" s="88">
        <v>377.94953240000001</v>
      </c>
      <c r="R85" s="88">
        <v>410.97730080000002</v>
      </c>
      <c r="S85" s="88">
        <v>441.40493079999999</v>
      </c>
      <c r="T85" s="88">
        <v>441.71780669999998</v>
      </c>
    </row>
    <row r="86" spans="14:20" x14ac:dyDescent="0.25">
      <c r="N86" s="96" t="s">
        <v>90</v>
      </c>
      <c r="O86" s="88">
        <v>380.91119170000002</v>
      </c>
      <c r="P86" s="88">
        <v>384.81556819999997</v>
      </c>
      <c r="Q86" s="88">
        <v>399.21396570000002</v>
      </c>
      <c r="R86" s="88">
        <v>422.7602286</v>
      </c>
      <c r="S86" s="88">
        <v>438.99276070000002</v>
      </c>
      <c r="T86" s="88">
        <v>424.71125590000003</v>
      </c>
    </row>
    <row r="87" spans="14:20" x14ac:dyDescent="0.25">
      <c r="N87" s="96" t="s">
        <v>189</v>
      </c>
      <c r="O87" s="88">
        <v>375.0226318</v>
      </c>
      <c r="P87" s="88">
        <v>374.91031220000002</v>
      </c>
      <c r="Q87" s="88">
        <v>350.75707219999998</v>
      </c>
      <c r="R87" s="88">
        <v>373.00310949999999</v>
      </c>
      <c r="S87" s="88">
        <v>378.53429779999999</v>
      </c>
      <c r="T87" s="88">
        <v>374.96664709999999</v>
      </c>
    </row>
    <row r="90" spans="14:20" x14ac:dyDescent="0.25">
      <c r="O90" s="88"/>
      <c r="P90" s="88"/>
      <c r="Q90" s="88"/>
      <c r="R90" s="88"/>
      <c r="S90" s="88"/>
      <c r="T90" s="88"/>
    </row>
    <row r="91" spans="14:20" x14ac:dyDescent="0.25">
      <c r="O91" s="88"/>
      <c r="P91" s="88"/>
      <c r="Q91" s="88"/>
      <c r="R91" s="88"/>
      <c r="S91" s="88"/>
      <c r="T91" s="88"/>
    </row>
    <row r="92" spans="14:20" x14ac:dyDescent="0.25">
      <c r="O92" s="88"/>
      <c r="P92" s="88"/>
      <c r="Q92" s="88"/>
      <c r="R92" s="88"/>
      <c r="S92" s="88"/>
      <c r="T92" s="88"/>
    </row>
    <row r="93" spans="14:20" x14ac:dyDescent="0.25">
      <c r="O93" s="88"/>
      <c r="P93" s="88"/>
      <c r="Q93" s="88"/>
      <c r="R93" s="88"/>
      <c r="S93" s="88"/>
      <c r="T93" s="88"/>
    </row>
    <row r="94" spans="14:20" x14ac:dyDescent="0.25">
      <c r="O94" s="88"/>
      <c r="P94" s="88"/>
      <c r="Q94" s="88"/>
      <c r="R94" s="88"/>
      <c r="S94" s="88"/>
      <c r="T94" s="8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16</vt:i4>
      </vt:variant>
      <vt:variant>
        <vt:lpstr>Namngivna områden</vt:lpstr>
      </vt:variant>
      <vt:variant>
        <vt:i4>3</vt:i4>
      </vt:variant>
    </vt:vector>
  </HeadingPairs>
  <TitlesOfParts>
    <vt:vector size="19" baseType="lpstr">
      <vt:lpstr>Innehåll</vt:lpstr>
      <vt:lpstr>Bakgrund</vt:lpstr>
      <vt:lpstr>Svenska bolånetagare</vt:lpstr>
      <vt:lpstr>Amorteringarna ökade kraftigt</vt:lpstr>
      <vt:lpstr>Hushållens betalningsförmåga</vt:lpstr>
      <vt:lpstr>Bilaga 1</vt:lpstr>
      <vt:lpstr>Belåningsgrad</vt:lpstr>
      <vt:lpstr>Blancolån</vt:lpstr>
      <vt:lpstr>Skuldkvot</vt:lpstr>
      <vt:lpstr>Amortering</vt:lpstr>
      <vt:lpstr>Ränte- och skuldbetalningskvot</vt:lpstr>
      <vt:lpstr>Månadsöverskott</vt:lpstr>
      <vt:lpstr>Stresstester</vt:lpstr>
      <vt:lpstr>Data över befintliga lån</vt:lpstr>
      <vt:lpstr>Blad1</vt:lpstr>
      <vt:lpstr>Blad2</vt:lpstr>
      <vt:lpstr>'Svenska bolånetagare'!_Toc381721460</vt:lpstr>
      <vt:lpstr>'Svenska bolånetagare'!_Toc381721461</vt:lpstr>
      <vt:lpstr>'Hushållens betalningsförmåga'!_Toc381721464</vt:lpstr>
    </vt:vector>
  </TitlesOfParts>
  <Company>Finansinspektionen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Wallin Fredholm</dc:creator>
  <cp:lastModifiedBy>Carsten Larsen</cp:lastModifiedBy>
  <dcterms:created xsi:type="dcterms:W3CDTF">2013-02-21T15:19:46Z</dcterms:created>
  <dcterms:modified xsi:type="dcterms:W3CDTF">2017-04-12T12:26:47Z</dcterms:modified>
</cp:coreProperties>
</file>